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6" yWindow="420" windowWidth="15000" windowHeight="9648"/>
  </bookViews>
  <sheets>
    <sheet name="Кот.Гр.потр.Гкал" sheetId="2" r:id="rId1"/>
    <sheet name="КотБюдж.Гкал" sheetId="1" state="hidden" r:id="rId2"/>
    <sheet name="ГПН без проф.ост." sheetId="3" state="hidden" r:id="rId3"/>
    <sheet name="ГО.Шк.16" sheetId="4" state="hidden" r:id="rId4"/>
    <sheet name="Лист2" sheetId="5" r:id="rId5"/>
  </sheets>
  <definedNames>
    <definedName name="_xlnm._FilterDatabase" localSheetId="0" hidden="1">Кот.Гр.потр.Гкал!$A$5:$P$705</definedName>
    <definedName name="_xlnm._FilterDatabase" localSheetId="1" hidden="1">КотБюдж.Гкал!$A$6:$P$1132</definedName>
  </definedNames>
  <calcPr calcId="145621"/>
</workbook>
</file>

<file path=xl/calcChain.xml><?xml version="1.0" encoding="utf-8"?>
<calcChain xmlns="http://schemas.openxmlformats.org/spreadsheetml/2006/main">
  <c r="O1192" i="1" l="1"/>
  <c r="N1192" i="1"/>
  <c r="M1192" i="1"/>
  <c r="L1192" i="1"/>
  <c r="K1192" i="1"/>
  <c r="J1192" i="1"/>
  <c r="I1192" i="1"/>
  <c r="H1192" i="1"/>
  <c r="G1192" i="1"/>
  <c r="F1192" i="1"/>
  <c r="E1192" i="1"/>
  <c r="D1192" i="1"/>
  <c r="P1144" i="1"/>
  <c r="O1144" i="1"/>
  <c r="N1144" i="1"/>
  <c r="M1144" i="1"/>
  <c r="L1144" i="1"/>
  <c r="K1144" i="1"/>
  <c r="J1144" i="1"/>
  <c r="I1144" i="1"/>
  <c r="H1144" i="1"/>
  <c r="G1144" i="1"/>
  <c r="F1144" i="1"/>
  <c r="E1144" i="1"/>
  <c r="D1144" i="1"/>
  <c r="P1197" i="1"/>
  <c r="D1193" i="1"/>
  <c r="P1143" i="1"/>
  <c r="O1143" i="1"/>
  <c r="N1143" i="1"/>
  <c r="M1143" i="1"/>
  <c r="L1143" i="1"/>
  <c r="H1143" i="1"/>
  <c r="G1143" i="1"/>
  <c r="F1143" i="1"/>
  <c r="E1143" i="1"/>
  <c r="D1143" i="1"/>
  <c r="P1194" i="1" l="1"/>
  <c r="AD177" i="2"/>
  <c r="AC177" i="2"/>
  <c r="AB177" i="2"/>
  <c r="AA177" i="2"/>
  <c r="Z177" i="2"/>
  <c r="Y177" i="2"/>
  <c r="X177" i="2"/>
  <c r="W177" i="2"/>
  <c r="V177" i="2"/>
  <c r="U177" i="2"/>
  <c r="T177" i="2"/>
  <c r="S177" i="2"/>
  <c r="R177" i="2"/>
  <c r="AD179" i="2"/>
  <c r="AC179" i="2"/>
  <c r="AB179" i="2"/>
  <c r="AA179" i="2"/>
  <c r="Z179" i="2"/>
  <c r="Y179" i="2"/>
  <c r="X179" i="2"/>
  <c r="W179" i="2"/>
  <c r="V179" i="2"/>
  <c r="U179" i="2"/>
  <c r="T179" i="2"/>
  <c r="S179" i="2"/>
  <c r="R179" i="2"/>
  <c r="AJ1145" i="1"/>
  <c r="P1365" i="1"/>
  <c r="O1365" i="1"/>
  <c r="N1365" i="1"/>
  <c r="M1365" i="1"/>
  <c r="L1365" i="1"/>
  <c r="K1365" i="1"/>
  <c r="J1365" i="1"/>
  <c r="I1365" i="1"/>
  <c r="H1365" i="1"/>
  <c r="G1365" i="1"/>
  <c r="F1365" i="1"/>
  <c r="E1365" i="1"/>
  <c r="D1365" i="1"/>
  <c r="P1364" i="1"/>
  <c r="O1364" i="1"/>
  <c r="N1364" i="1"/>
  <c r="M1364" i="1"/>
  <c r="L1364" i="1"/>
  <c r="K1364" i="1"/>
  <c r="J1364" i="1"/>
  <c r="I1364" i="1"/>
  <c r="H1364" i="1"/>
  <c r="G1364" i="1"/>
  <c r="F1364" i="1"/>
  <c r="E1364" i="1"/>
  <c r="D1364" i="1"/>
  <c r="P1363" i="1"/>
  <c r="O1363" i="1"/>
  <c r="N1363" i="1"/>
  <c r="M1363" i="1"/>
  <c r="L1363" i="1"/>
  <c r="K1363" i="1"/>
  <c r="J1363" i="1"/>
  <c r="I1363" i="1"/>
  <c r="H1363" i="1"/>
  <c r="G1363" i="1"/>
  <c r="F1363" i="1"/>
  <c r="E1363" i="1"/>
  <c r="D1363" i="1"/>
  <c r="P1362" i="1"/>
  <c r="O1362" i="1"/>
  <c r="N1362" i="1"/>
  <c r="M1362" i="1"/>
  <c r="L1362" i="1"/>
  <c r="K1362" i="1"/>
  <c r="J1362" i="1"/>
  <c r="I1362" i="1"/>
  <c r="H1362" i="1"/>
  <c r="G1362" i="1"/>
  <c r="F1362" i="1"/>
  <c r="E1362" i="1"/>
  <c r="D1362" i="1"/>
  <c r="P1361" i="1"/>
  <c r="O1361" i="1"/>
  <c r="N1361" i="1"/>
  <c r="M1361" i="1"/>
  <c r="L1361" i="1"/>
  <c r="K1361" i="1"/>
  <c r="J1361" i="1"/>
  <c r="I1361" i="1"/>
  <c r="H1361" i="1"/>
  <c r="G1361" i="1"/>
  <c r="F1361" i="1"/>
  <c r="E1361" i="1"/>
  <c r="D1361" i="1"/>
  <c r="P1360" i="1"/>
  <c r="O1360" i="1"/>
  <c r="N1360" i="1"/>
  <c r="M1360" i="1"/>
  <c r="L1360" i="1"/>
  <c r="K1360" i="1"/>
  <c r="J1360" i="1"/>
  <c r="I1360" i="1"/>
  <c r="H1360" i="1"/>
  <c r="G1360" i="1"/>
  <c r="F1360" i="1"/>
  <c r="E1360" i="1"/>
  <c r="D1360" i="1"/>
  <c r="L292" i="1"/>
  <c r="O292" i="1"/>
  <c r="D287" i="1"/>
  <c r="E287" i="1"/>
  <c r="F292" i="1"/>
  <c r="G292" i="1"/>
  <c r="H292" i="1"/>
  <c r="F1198" i="1"/>
  <c r="F1220" i="1"/>
  <c r="G1198" i="1"/>
  <c r="G1220" i="1" s="1"/>
  <c r="G288" i="1"/>
  <c r="J288" i="1"/>
  <c r="K288" i="1"/>
  <c r="L288" i="1"/>
  <c r="M288" i="1"/>
  <c r="N288" i="1"/>
  <c r="O288" i="1"/>
  <c r="D289" i="1"/>
  <c r="G289" i="1"/>
  <c r="K290" i="1"/>
  <c r="M290" i="1"/>
  <c r="N290" i="1"/>
  <c r="O290" i="1"/>
  <c r="F291" i="1"/>
  <c r="H291" i="1"/>
  <c r="I291" i="1"/>
  <c r="J291" i="1"/>
  <c r="K291" i="1"/>
  <c r="L291" i="1"/>
  <c r="M291" i="1"/>
  <c r="N291" i="1"/>
  <c r="O291" i="1"/>
  <c r="I292" i="1"/>
  <c r="K292" i="1"/>
  <c r="W815" i="2"/>
  <c r="E727" i="2"/>
  <c r="P726" i="2"/>
  <c r="O726" i="2"/>
  <c r="N726" i="2"/>
  <c r="M726" i="2"/>
  <c r="L726" i="2"/>
  <c r="K726" i="2"/>
  <c r="J726" i="2"/>
  <c r="I726" i="2"/>
  <c r="G726" i="2"/>
  <c r="F726" i="2"/>
  <c r="E726" i="2"/>
  <c r="D726" i="2"/>
  <c r="P725" i="2"/>
  <c r="D724" i="2"/>
  <c r="O723" i="2"/>
  <c r="N723" i="2"/>
  <c r="M723" i="2"/>
  <c r="L723" i="2"/>
  <c r="K723" i="2"/>
  <c r="J723" i="2"/>
  <c r="I723" i="2"/>
  <c r="H723" i="2"/>
  <c r="F723" i="2"/>
  <c r="E723" i="2"/>
  <c r="I197" i="2"/>
  <c r="O200" i="2"/>
  <c r="N200" i="2"/>
  <c r="M200" i="2"/>
  <c r="L200" i="2"/>
  <c r="K200" i="2"/>
  <c r="J200" i="2"/>
  <c r="I200" i="2"/>
  <c r="H200" i="2"/>
  <c r="G200" i="2"/>
  <c r="G201" i="2"/>
  <c r="F200" i="2"/>
  <c r="F201" i="2"/>
  <c r="E200" i="2"/>
  <c r="E201" i="2"/>
  <c r="O199" i="2"/>
  <c r="N199" i="2"/>
  <c r="M199" i="2"/>
  <c r="L199" i="2"/>
  <c r="K199" i="2"/>
  <c r="J199" i="2"/>
  <c r="I199" i="2"/>
  <c r="H199" i="2"/>
  <c r="G199" i="2"/>
  <c r="F199" i="2"/>
  <c r="E199" i="2"/>
  <c r="O198" i="2"/>
  <c r="N198" i="2"/>
  <c r="M198" i="2"/>
  <c r="L198" i="2"/>
  <c r="K198" i="2"/>
  <c r="J198" i="2"/>
  <c r="I198" i="2"/>
  <c r="H198" i="2"/>
  <c r="G198" i="2"/>
  <c r="F198" i="2"/>
  <c r="E198" i="2"/>
  <c r="O197" i="2"/>
  <c r="N197" i="2"/>
  <c r="M197" i="2"/>
  <c r="L197" i="2"/>
  <c r="K197" i="2"/>
  <c r="J197" i="2"/>
  <c r="H197" i="2"/>
  <c r="G197" i="2"/>
  <c r="F197" i="2"/>
  <c r="E197" i="2"/>
  <c r="O196" i="2"/>
  <c r="N196" i="2"/>
  <c r="P196" i="2"/>
  <c r="M196" i="2"/>
  <c r="L196" i="2"/>
  <c r="K196" i="2"/>
  <c r="J196" i="2"/>
  <c r="I196" i="2"/>
  <c r="H196" i="2"/>
  <c r="G196" i="2"/>
  <c r="F196" i="2"/>
  <c r="E196" i="2"/>
  <c r="D200" i="2"/>
  <c r="D199" i="2"/>
  <c r="D201" i="2"/>
  <c r="D198" i="2"/>
  <c r="D197" i="2"/>
  <c r="D196" i="2"/>
  <c r="AM325" i="1"/>
  <c r="AM324" i="1"/>
  <c r="AL324" i="1"/>
  <c r="AL323" i="1"/>
  <c r="AM323" i="1"/>
  <c r="I1164" i="1"/>
  <c r="I1168" i="1"/>
  <c r="P1168" i="1"/>
  <c r="I1174" i="1"/>
  <c r="P1174" i="1"/>
  <c r="AI1247" i="1"/>
  <c r="P1173" i="1"/>
  <c r="P1172" i="1"/>
  <c r="P1171" i="1"/>
  <c r="P1169" i="1"/>
  <c r="P1167" i="1"/>
  <c r="P1166" i="1"/>
  <c r="P1165" i="1"/>
  <c r="P1164" i="1"/>
  <c r="P1163" i="1"/>
  <c r="P1170" i="1"/>
  <c r="I1194" i="1"/>
  <c r="I1216" i="1" s="1"/>
  <c r="I1170" i="1"/>
  <c r="I288" i="1"/>
  <c r="AM322" i="1"/>
  <c r="AM321" i="1"/>
  <c r="AM309" i="1"/>
  <c r="AM303" i="1"/>
  <c r="AL321" i="1"/>
  <c r="AL309" i="1"/>
  <c r="AL303" i="1"/>
  <c r="P778" i="2"/>
  <c r="I758" i="2"/>
  <c r="I752" i="2" s="1"/>
  <c r="P754" i="2"/>
  <c r="P758" i="2" s="1"/>
  <c r="P752" i="2" s="1"/>
  <c r="I754" i="2"/>
  <c r="P53" i="3"/>
  <c r="P189" i="2"/>
  <c r="S191" i="2"/>
  <c r="S200" i="2"/>
  <c r="S185" i="2"/>
  <c r="P185" i="2"/>
  <c r="P191" i="2"/>
  <c r="I195" i="2"/>
  <c r="I189" i="2"/>
  <c r="R200" i="2"/>
  <c r="R191" i="2"/>
  <c r="R185" i="2"/>
  <c r="O1198" i="1"/>
  <c r="O1220" i="1" s="1"/>
  <c r="N1198" i="1"/>
  <c r="N1220" i="1" s="1"/>
  <c r="M1198" i="1"/>
  <c r="M1220" i="1" s="1"/>
  <c r="L1198" i="1"/>
  <c r="L1220" i="1" s="1"/>
  <c r="K1198" i="1"/>
  <c r="K1220" i="1" s="1"/>
  <c r="J1198" i="1"/>
  <c r="J1220" i="1" s="1"/>
  <c r="H1198" i="1"/>
  <c r="H1220" i="1" s="1"/>
  <c r="E1198" i="1"/>
  <c r="E1220" i="1" s="1"/>
  <c r="O1197" i="1"/>
  <c r="O1219" i="1" s="1"/>
  <c r="N1197" i="1"/>
  <c r="N1219" i="1" s="1"/>
  <c r="M1197" i="1"/>
  <c r="M1219" i="1"/>
  <c r="L1197" i="1"/>
  <c r="L1219" i="1" s="1"/>
  <c r="K1197" i="1"/>
  <c r="K1219" i="1"/>
  <c r="J1197" i="1"/>
  <c r="J1219" i="1"/>
  <c r="I1197" i="1"/>
  <c r="I1219" i="1" s="1"/>
  <c r="H1197" i="1"/>
  <c r="H1219" i="1" s="1"/>
  <c r="G1197" i="1"/>
  <c r="G1219" i="1" s="1"/>
  <c r="F1197" i="1"/>
  <c r="F1219" i="1" s="1"/>
  <c r="E1197" i="1"/>
  <c r="E1219" i="1" s="1"/>
  <c r="O1196" i="1"/>
  <c r="O1218" i="1"/>
  <c r="N1196" i="1"/>
  <c r="N1218" i="1" s="1"/>
  <c r="M1196" i="1"/>
  <c r="M1218" i="1" s="1"/>
  <c r="L1196" i="1"/>
  <c r="L1218" i="1" s="1"/>
  <c r="K1196" i="1"/>
  <c r="K1218" i="1" s="1"/>
  <c r="J1196" i="1"/>
  <c r="J1218" i="1" s="1"/>
  <c r="I1196" i="1"/>
  <c r="I1218" i="1" s="1"/>
  <c r="H1196" i="1"/>
  <c r="H1218" i="1" s="1"/>
  <c r="G1196" i="1"/>
  <c r="G1218" i="1"/>
  <c r="F1196" i="1"/>
  <c r="F1218" i="1" s="1"/>
  <c r="E1196" i="1"/>
  <c r="E1218" i="1" s="1"/>
  <c r="O1195" i="1"/>
  <c r="O1217" i="1"/>
  <c r="N1195" i="1"/>
  <c r="N1217" i="1" s="1"/>
  <c r="M1195" i="1"/>
  <c r="M1217" i="1" s="1"/>
  <c r="L1195" i="1"/>
  <c r="L1217" i="1" s="1"/>
  <c r="K1195" i="1"/>
  <c r="K1217" i="1"/>
  <c r="J1195" i="1"/>
  <c r="J1217" i="1"/>
  <c r="I1195" i="1"/>
  <c r="I1217" i="1" s="1"/>
  <c r="H1195" i="1"/>
  <c r="H1217" i="1" s="1"/>
  <c r="G1195" i="1"/>
  <c r="G1217" i="1"/>
  <c r="F1195" i="1"/>
  <c r="F1217" i="1"/>
  <c r="E1195" i="1"/>
  <c r="E1217" i="1" s="1"/>
  <c r="O1194" i="1"/>
  <c r="O1216" i="1" s="1"/>
  <c r="N1194" i="1"/>
  <c r="N1216" i="1" s="1"/>
  <c r="M1194" i="1"/>
  <c r="M1216" i="1" s="1"/>
  <c r="L1194" i="1"/>
  <c r="L1216" i="1" s="1"/>
  <c r="J1194" i="1"/>
  <c r="J1216" i="1" s="1"/>
  <c r="H1194" i="1"/>
  <c r="H1216" i="1" s="1"/>
  <c r="G1194" i="1"/>
  <c r="G1216" i="1"/>
  <c r="F1194" i="1"/>
  <c r="F1216" i="1" s="1"/>
  <c r="E1194" i="1"/>
  <c r="E1216" i="1" s="1"/>
  <c r="O1193" i="1"/>
  <c r="O1215" i="1"/>
  <c r="N1193" i="1"/>
  <c r="N1215" i="1" s="1"/>
  <c r="M1193" i="1"/>
  <c r="M1215" i="1"/>
  <c r="L1193" i="1"/>
  <c r="L1215" i="1" s="1"/>
  <c r="K1193" i="1"/>
  <c r="K1215" i="1"/>
  <c r="J1193" i="1"/>
  <c r="J1215" i="1"/>
  <c r="I1193" i="1"/>
  <c r="I1215" i="1" s="1"/>
  <c r="H1193" i="1"/>
  <c r="H1215" i="1" s="1"/>
  <c r="G1193" i="1"/>
  <c r="G1215" i="1"/>
  <c r="F1193" i="1"/>
  <c r="F1215" i="1"/>
  <c r="E1193" i="1"/>
  <c r="E1215" i="1" s="1"/>
  <c r="D1198" i="1"/>
  <c r="D1220" i="1" s="1"/>
  <c r="D1197" i="1"/>
  <c r="D1219" i="1" s="1"/>
  <c r="D1196" i="1"/>
  <c r="D1218" i="1" s="1"/>
  <c r="D1195" i="1"/>
  <c r="D1217" i="1" s="1"/>
  <c r="D1194" i="1"/>
  <c r="D1216" i="1" s="1"/>
  <c r="D1215" i="1"/>
  <c r="P886" i="2"/>
  <c r="O886" i="2"/>
  <c r="N886" i="2"/>
  <c r="M886" i="2"/>
  <c r="L886" i="2"/>
  <c r="K886" i="2"/>
  <c r="J886" i="2"/>
  <c r="I886" i="2"/>
  <c r="H886" i="2"/>
  <c r="G886" i="2"/>
  <c r="F886" i="2"/>
  <c r="E886" i="2"/>
  <c r="D886" i="2"/>
  <c r="P885" i="2"/>
  <c r="O885" i="2"/>
  <c r="N885" i="2"/>
  <c r="M885" i="2"/>
  <c r="L885" i="2"/>
  <c r="K885" i="2"/>
  <c r="J885" i="2"/>
  <c r="I885" i="2"/>
  <c r="H885" i="2"/>
  <c r="G885" i="2"/>
  <c r="F885" i="2"/>
  <c r="E885" i="2"/>
  <c r="D885" i="2"/>
  <c r="P884" i="2"/>
  <c r="O884" i="2"/>
  <c r="N884" i="2"/>
  <c r="M884" i="2"/>
  <c r="L884" i="2"/>
  <c r="K884" i="2"/>
  <c r="J884" i="2"/>
  <c r="I884" i="2"/>
  <c r="H884" i="2"/>
  <c r="G884" i="2"/>
  <c r="F884" i="2"/>
  <c r="E884" i="2"/>
  <c r="D884" i="2"/>
  <c r="P883" i="2"/>
  <c r="O883" i="2"/>
  <c r="N883" i="2"/>
  <c r="M883" i="2"/>
  <c r="L883" i="2"/>
  <c r="K883" i="2"/>
  <c r="J883" i="2"/>
  <c r="I883" i="2"/>
  <c r="H883" i="2"/>
  <c r="G883" i="2"/>
  <c r="F883" i="2"/>
  <c r="E883" i="2"/>
  <c r="D883" i="2"/>
  <c r="P882" i="2"/>
  <c r="O882" i="2"/>
  <c r="N882" i="2"/>
  <c r="M882" i="2"/>
  <c r="L882" i="2"/>
  <c r="K882" i="2"/>
  <c r="J882" i="2"/>
  <c r="I882" i="2"/>
  <c r="H882" i="2"/>
  <c r="G882" i="2"/>
  <c r="F882" i="2"/>
  <c r="E882" i="2"/>
  <c r="D882" i="2"/>
  <c r="P881" i="2"/>
  <c r="O881" i="2"/>
  <c r="N881" i="2"/>
  <c r="M881" i="2"/>
  <c r="L881" i="2"/>
  <c r="K881" i="2"/>
  <c r="J881" i="2"/>
  <c r="I881" i="2"/>
  <c r="H881" i="2"/>
  <c r="G881" i="2"/>
  <c r="F881" i="2"/>
  <c r="E881" i="2"/>
  <c r="D881" i="2"/>
  <c r="D723" i="2"/>
  <c r="P69" i="3"/>
  <c r="O69" i="3"/>
  <c r="N69" i="3"/>
  <c r="M69" i="3"/>
  <c r="L69" i="3"/>
  <c r="K69" i="3"/>
  <c r="J69" i="3"/>
  <c r="I69" i="3"/>
  <c r="H69" i="3"/>
  <c r="G69" i="3"/>
  <c r="F69" i="3"/>
  <c r="E69" i="3"/>
  <c r="D69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P65" i="3"/>
  <c r="O65" i="3"/>
  <c r="N65" i="3"/>
  <c r="M65" i="3"/>
  <c r="L65" i="3"/>
  <c r="K65" i="3"/>
  <c r="J65" i="3"/>
  <c r="I65" i="3"/>
  <c r="H65" i="3"/>
  <c r="G65" i="3"/>
  <c r="F65" i="3"/>
  <c r="E65" i="3"/>
  <c r="D65" i="3"/>
  <c r="P64" i="3"/>
  <c r="O64" i="3"/>
  <c r="N64" i="3"/>
  <c r="M64" i="3"/>
  <c r="L64" i="3"/>
  <c r="K64" i="3"/>
  <c r="J64" i="3"/>
  <c r="I64" i="3"/>
  <c r="H64" i="3"/>
  <c r="G64" i="3"/>
  <c r="F64" i="3"/>
  <c r="E64" i="3"/>
  <c r="D64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P54" i="3"/>
  <c r="O54" i="3"/>
  <c r="N54" i="3"/>
  <c r="M54" i="3"/>
  <c r="L54" i="3"/>
  <c r="K54" i="3"/>
  <c r="J54" i="3"/>
  <c r="I54" i="3"/>
  <c r="H54" i="3"/>
  <c r="G54" i="3"/>
  <c r="F54" i="3"/>
  <c r="E54" i="3"/>
  <c r="D54" i="3"/>
  <c r="O53" i="3"/>
  <c r="N53" i="3"/>
  <c r="M53" i="3"/>
  <c r="L53" i="3"/>
  <c r="K53" i="3"/>
  <c r="J53" i="3"/>
  <c r="I53" i="3"/>
  <c r="H53" i="3"/>
  <c r="G53" i="3"/>
  <c r="F53" i="3"/>
  <c r="E53" i="3"/>
  <c r="D53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O38" i="3"/>
  <c r="N38" i="3"/>
  <c r="M38" i="3"/>
  <c r="L38" i="3"/>
  <c r="K38" i="3"/>
  <c r="J38" i="3"/>
  <c r="I38" i="3"/>
  <c r="H38" i="3"/>
  <c r="G38" i="3"/>
  <c r="F38" i="3"/>
  <c r="E38" i="3"/>
  <c r="D38" i="3"/>
  <c r="O37" i="3"/>
  <c r="N37" i="3"/>
  <c r="M37" i="3"/>
  <c r="L37" i="3"/>
  <c r="K37" i="3"/>
  <c r="J37" i="3"/>
  <c r="I37" i="3"/>
  <c r="H37" i="3"/>
  <c r="G37" i="3"/>
  <c r="F37" i="3"/>
  <c r="E37" i="3"/>
  <c r="D37" i="3"/>
  <c r="P36" i="3"/>
  <c r="O36" i="3"/>
  <c r="N36" i="3"/>
  <c r="M36" i="3"/>
  <c r="L36" i="3"/>
  <c r="K36" i="3"/>
  <c r="J36" i="3"/>
  <c r="I36" i="3"/>
  <c r="H36" i="3"/>
  <c r="G36" i="3"/>
  <c r="F36" i="3"/>
  <c r="E36" i="3"/>
  <c r="D36" i="3"/>
  <c r="O35" i="3"/>
  <c r="N35" i="3"/>
  <c r="M35" i="3"/>
  <c r="L35" i="3"/>
  <c r="K35" i="3"/>
  <c r="J35" i="3"/>
  <c r="I35" i="3"/>
  <c r="H35" i="3"/>
  <c r="G35" i="3"/>
  <c r="F35" i="3"/>
  <c r="E35" i="3"/>
  <c r="D35" i="3"/>
  <c r="O34" i="3"/>
  <c r="N34" i="3"/>
  <c r="M34" i="3"/>
  <c r="L34" i="3"/>
  <c r="K34" i="3"/>
  <c r="J34" i="3"/>
  <c r="I34" i="3"/>
  <c r="H34" i="3"/>
  <c r="G34" i="3"/>
  <c r="F34" i="3"/>
  <c r="E34" i="3"/>
  <c r="D34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P32" i="3"/>
  <c r="P31" i="3"/>
  <c r="P30" i="3"/>
  <c r="P29" i="3"/>
  <c r="P28" i="3"/>
  <c r="O27" i="3"/>
  <c r="N27" i="3"/>
  <c r="M27" i="3"/>
  <c r="L27" i="3"/>
  <c r="K27" i="3"/>
  <c r="J27" i="3"/>
  <c r="I27" i="3"/>
  <c r="H27" i="3"/>
  <c r="G27" i="3"/>
  <c r="F27" i="3"/>
  <c r="E27" i="3"/>
  <c r="D27" i="3"/>
  <c r="P22" i="3"/>
  <c r="P27" i="3"/>
  <c r="O21" i="3"/>
  <c r="N21" i="3"/>
  <c r="M21" i="3"/>
  <c r="L21" i="3"/>
  <c r="K21" i="3"/>
  <c r="J21" i="3"/>
  <c r="I21" i="3"/>
  <c r="H21" i="3"/>
  <c r="G21" i="3"/>
  <c r="P17" i="3"/>
  <c r="O16" i="3"/>
  <c r="N16" i="3"/>
  <c r="M16" i="3"/>
  <c r="H16" i="3"/>
  <c r="G16" i="3"/>
  <c r="F16" i="3"/>
  <c r="F21" i="3"/>
  <c r="E16" i="3"/>
  <c r="E21" i="3"/>
  <c r="D16" i="3"/>
  <c r="D21" i="3"/>
  <c r="O9" i="3"/>
  <c r="O39" i="3"/>
  <c r="N9" i="3"/>
  <c r="N39" i="3"/>
  <c r="M9" i="3"/>
  <c r="M39" i="3"/>
  <c r="L9" i="3"/>
  <c r="L39" i="3"/>
  <c r="K9" i="3"/>
  <c r="K39" i="3"/>
  <c r="J9" i="3"/>
  <c r="J39" i="3"/>
  <c r="I9" i="3"/>
  <c r="I39" i="3"/>
  <c r="H9" i="3"/>
  <c r="H39" i="3"/>
  <c r="G9" i="3"/>
  <c r="G39" i="3"/>
  <c r="F9" i="3"/>
  <c r="F39" i="3"/>
  <c r="E9" i="3"/>
  <c r="D9" i="3"/>
  <c r="P9" i="3"/>
  <c r="P8" i="3"/>
  <c r="P38" i="3"/>
  <c r="P7" i="3"/>
  <c r="P37" i="3"/>
  <c r="P6" i="3"/>
  <c r="P5" i="3"/>
  <c r="P35" i="3"/>
  <c r="P4" i="3"/>
  <c r="O1339" i="1"/>
  <c r="N1339" i="1"/>
  <c r="M1339" i="1"/>
  <c r="L1339" i="1"/>
  <c r="K1339" i="1"/>
  <c r="H1339" i="1"/>
  <c r="G1339" i="1"/>
  <c r="F1339" i="1"/>
  <c r="E1339" i="1"/>
  <c r="D1339" i="1"/>
  <c r="P1338" i="1"/>
  <c r="O1338" i="1"/>
  <c r="L1338" i="1"/>
  <c r="K1338" i="1"/>
  <c r="J1338" i="1"/>
  <c r="I1338" i="1"/>
  <c r="F1338" i="1"/>
  <c r="E1338" i="1"/>
  <c r="D1338" i="1"/>
  <c r="N1337" i="1"/>
  <c r="M1337" i="1"/>
  <c r="L1337" i="1"/>
  <c r="N1336" i="1"/>
  <c r="M1336" i="1"/>
  <c r="L1336" i="1"/>
  <c r="K1336" i="1"/>
  <c r="J1336" i="1"/>
  <c r="G1336" i="1"/>
  <c r="K1335" i="1"/>
  <c r="J1335" i="1"/>
  <c r="I1335" i="1"/>
  <c r="H1335" i="1"/>
  <c r="E1335" i="1"/>
  <c r="D1335" i="1"/>
  <c r="P1323" i="1"/>
  <c r="P1340" i="1"/>
  <c r="O1323" i="1"/>
  <c r="O1340" i="1"/>
  <c r="N1323" i="1"/>
  <c r="N1340" i="1"/>
  <c r="M1323" i="1"/>
  <c r="M1340" i="1"/>
  <c r="L1323" i="1"/>
  <c r="L1340" i="1"/>
  <c r="K1323" i="1"/>
  <c r="K1340" i="1"/>
  <c r="J1323" i="1"/>
  <c r="J1340" i="1"/>
  <c r="I1323" i="1"/>
  <c r="I1340" i="1"/>
  <c r="H1323" i="1"/>
  <c r="H1340" i="1"/>
  <c r="G1323" i="1"/>
  <c r="G1340" i="1"/>
  <c r="F1323" i="1"/>
  <c r="F1340" i="1"/>
  <c r="E1323" i="1"/>
  <c r="E1340" i="1"/>
  <c r="D1323" i="1"/>
  <c r="D1340" i="1"/>
  <c r="P1322" i="1"/>
  <c r="P1339" i="1"/>
  <c r="O1322" i="1"/>
  <c r="N1322" i="1"/>
  <c r="M1322" i="1"/>
  <c r="L1322" i="1"/>
  <c r="K1322" i="1"/>
  <c r="J1322" i="1"/>
  <c r="J1339" i="1"/>
  <c r="I1322" i="1"/>
  <c r="I1339" i="1"/>
  <c r="H1322" i="1"/>
  <c r="G1322" i="1"/>
  <c r="F1322" i="1"/>
  <c r="E1322" i="1"/>
  <c r="D1322" i="1"/>
  <c r="P1321" i="1"/>
  <c r="O1321" i="1"/>
  <c r="N1321" i="1"/>
  <c r="N1338" i="1"/>
  <c r="M1321" i="1"/>
  <c r="M1338" i="1"/>
  <c r="L1321" i="1"/>
  <c r="K1321" i="1"/>
  <c r="J1321" i="1"/>
  <c r="I1321" i="1"/>
  <c r="H1321" i="1"/>
  <c r="H1338" i="1"/>
  <c r="G1321" i="1"/>
  <c r="G1338" i="1"/>
  <c r="F1321" i="1"/>
  <c r="E1321" i="1"/>
  <c r="D1321" i="1"/>
  <c r="P1320" i="1"/>
  <c r="P1337" i="1"/>
  <c r="O1320" i="1"/>
  <c r="O1337" i="1"/>
  <c r="N1320" i="1"/>
  <c r="M1320" i="1"/>
  <c r="L1320" i="1"/>
  <c r="K1320" i="1"/>
  <c r="K1337" i="1"/>
  <c r="J1320" i="1"/>
  <c r="J1337" i="1"/>
  <c r="I1320" i="1"/>
  <c r="I1337" i="1"/>
  <c r="H1320" i="1"/>
  <c r="H1337" i="1"/>
  <c r="G1320" i="1"/>
  <c r="G1337" i="1"/>
  <c r="F1320" i="1"/>
  <c r="F1337" i="1"/>
  <c r="E1320" i="1"/>
  <c r="E1337" i="1"/>
  <c r="D1320" i="1"/>
  <c r="D1337" i="1"/>
  <c r="P1319" i="1"/>
  <c r="P1336" i="1"/>
  <c r="O1319" i="1"/>
  <c r="O1336" i="1"/>
  <c r="N1319" i="1"/>
  <c r="M1319" i="1"/>
  <c r="L1319" i="1"/>
  <c r="K1319" i="1"/>
  <c r="J1319" i="1"/>
  <c r="I1319" i="1"/>
  <c r="I1336" i="1"/>
  <c r="H1319" i="1"/>
  <c r="H1336" i="1"/>
  <c r="G1319" i="1"/>
  <c r="F1319" i="1"/>
  <c r="F1336" i="1"/>
  <c r="E1319" i="1"/>
  <c r="E1336" i="1"/>
  <c r="D1319" i="1"/>
  <c r="D1336" i="1"/>
  <c r="P1318" i="1"/>
  <c r="P1335" i="1"/>
  <c r="O1318" i="1"/>
  <c r="O1335" i="1"/>
  <c r="N1318" i="1"/>
  <c r="N1335" i="1"/>
  <c r="M1318" i="1"/>
  <c r="M1335" i="1"/>
  <c r="L1318" i="1"/>
  <c r="L1335" i="1"/>
  <c r="K1318" i="1"/>
  <c r="J1318" i="1"/>
  <c r="I1318" i="1"/>
  <c r="H1318" i="1"/>
  <c r="G1318" i="1"/>
  <c r="G1335" i="1"/>
  <c r="F1318" i="1"/>
  <c r="F1335" i="1"/>
  <c r="E1318" i="1"/>
  <c r="D1318" i="1"/>
  <c r="K1194" i="1"/>
  <c r="K1216" i="1" s="1"/>
  <c r="D1293" i="1"/>
  <c r="P1298" i="1"/>
  <c r="O1298" i="1"/>
  <c r="N1298" i="1"/>
  <c r="M1298" i="1"/>
  <c r="L1298" i="1"/>
  <c r="K1298" i="1"/>
  <c r="J1298" i="1"/>
  <c r="I1298" i="1"/>
  <c r="H1298" i="1"/>
  <c r="G1298" i="1"/>
  <c r="F1298" i="1"/>
  <c r="E1298" i="1"/>
  <c r="D1298" i="1"/>
  <c r="P1297" i="1"/>
  <c r="O1297" i="1"/>
  <c r="N1297" i="1"/>
  <c r="M1297" i="1"/>
  <c r="L1297" i="1"/>
  <c r="K1297" i="1"/>
  <c r="J1297" i="1"/>
  <c r="I1297" i="1"/>
  <c r="H1297" i="1"/>
  <c r="G1297" i="1"/>
  <c r="F1297" i="1"/>
  <c r="E1297" i="1"/>
  <c r="D1297" i="1"/>
  <c r="P1296" i="1"/>
  <c r="O1296" i="1"/>
  <c r="N1296" i="1"/>
  <c r="M1296" i="1"/>
  <c r="L1296" i="1"/>
  <c r="K1296" i="1"/>
  <c r="J1296" i="1"/>
  <c r="I1296" i="1"/>
  <c r="H1296" i="1"/>
  <c r="G1296" i="1"/>
  <c r="F1296" i="1"/>
  <c r="E1296" i="1"/>
  <c r="D1296" i="1"/>
  <c r="P1295" i="1"/>
  <c r="O1295" i="1"/>
  <c r="N1295" i="1"/>
  <c r="M1295" i="1"/>
  <c r="L1295" i="1"/>
  <c r="K1295" i="1"/>
  <c r="J1295" i="1"/>
  <c r="I1295" i="1"/>
  <c r="H1295" i="1"/>
  <c r="G1295" i="1"/>
  <c r="F1295" i="1"/>
  <c r="E1295" i="1"/>
  <c r="D1295" i="1"/>
  <c r="P1294" i="1"/>
  <c r="O1294" i="1"/>
  <c r="N1294" i="1"/>
  <c r="M1294" i="1"/>
  <c r="L1294" i="1"/>
  <c r="K1294" i="1"/>
  <c r="J1294" i="1"/>
  <c r="I1294" i="1"/>
  <c r="H1294" i="1"/>
  <c r="G1294" i="1"/>
  <c r="F1294" i="1"/>
  <c r="E1294" i="1"/>
  <c r="D1294" i="1"/>
  <c r="P1293" i="1"/>
  <c r="O1293" i="1"/>
  <c r="N1293" i="1"/>
  <c r="M1293" i="1"/>
  <c r="L1293" i="1"/>
  <c r="K1293" i="1"/>
  <c r="J1293" i="1"/>
  <c r="I1293" i="1"/>
  <c r="H1293" i="1"/>
  <c r="G1293" i="1"/>
  <c r="F1293" i="1"/>
  <c r="E1293" i="1"/>
  <c r="N1273" i="1"/>
  <c r="L1273" i="1"/>
  <c r="K1273" i="1"/>
  <c r="H1273" i="1"/>
  <c r="G1273" i="1"/>
  <c r="E1273" i="1"/>
  <c r="D1273" i="1"/>
  <c r="P1272" i="1"/>
  <c r="O1272" i="1"/>
  <c r="N1272" i="1"/>
  <c r="M1272" i="1"/>
  <c r="L1272" i="1"/>
  <c r="K1272" i="1"/>
  <c r="J1272" i="1"/>
  <c r="I1272" i="1"/>
  <c r="H1272" i="1"/>
  <c r="G1272" i="1"/>
  <c r="F1272" i="1"/>
  <c r="E1272" i="1"/>
  <c r="D1272" i="1"/>
  <c r="P1271" i="1"/>
  <c r="O1271" i="1"/>
  <c r="N1271" i="1"/>
  <c r="M1271" i="1"/>
  <c r="L1271" i="1"/>
  <c r="K1271" i="1"/>
  <c r="J1271" i="1"/>
  <c r="I1271" i="1"/>
  <c r="H1271" i="1"/>
  <c r="G1271" i="1"/>
  <c r="F1271" i="1"/>
  <c r="E1271" i="1"/>
  <c r="D1271" i="1"/>
  <c r="P1270" i="1"/>
  <c r="O1270" i="1"/>
  <c r="N1270" i="1"/>
  <c r="M1270" i="1"/>
  <c r="L1270" i="1"/>
  <c r="K1270" i="1"/>
  <c r="J1270" i="1"/>
  <c r="I1270" i="1"/>
  <c r="H1270" i="1"/>
  <c r="G1270" i="1"/>
  <c r="F1270" i="1"/>
  <c r="E1270" i="1"/>
  <c r="D1270" i="1"/>
  <c r="P1269" i="1"/>
  <c r="O1269" i="1"/>
  <c r="N1269" i="1"/>
  <c r="M1269" i="1"/>
  <c r="L1269" i="1"/>
  <c r="K1269" i="1"/>
  <c r="J1269" i="1"/>
  <c r="I1269" i="1"/>
  <c r="H1269" i="1"/>
  <c r="G1269" i="1"/>
  <c r="F1269" i="1"/>
  <c r="E1269" i="1"/>
  <c r="D1269" i="1"/>
  <c r="P1268" i="1"/>
  <c r="O1268" i="1"/>
  <c r="N1268" i="1"/>
  <c r="M1268" i="1"/>
  <c r="L1268" i="1"/>
  <c r="K1268" i="1"/>
  <c r="J1268" i="1"/>
  <c r="I1268" i="1"/>
  <c r="H1268" i="1"/>
  <c r="G1268" i="1"/>
  <c r="F1268" i="1"/>
  <c r="E1268" i="1"/>
  <c r="D1268" i="1"/>
  <c r="P1273" i="1"/>
  <c r="O1273" i="1"/>
  <c r="M1273" i="1"/>
  <c r="J1273" i="1"/>
  <c r="I1273" i="1"/>
  <c r="F1273" i="1"/>
  <c r="P1242" i="1"/>
  <c r="D1242" i="1"/>
  <c r="O1247" i="1"/>
  <c r="N1247" i="1"/>
  <c r="M1247" i="1"/>
  <c r="I1247" i="1"/>
  <c r="H1247" i="1"/>
  <c r="G1247" i="1"/>
  <c r="F1247" i="1"/>
  <c r="E1247" i="1"/>
  <c r="P1246" i="1"/>
  <c r="O1246" i="1"/>
  <c r="N1246" i="1"/>
  <c r="M1246" i="1"/>
  <c r="L1246" i="1"/>
  <c r="K1246" i="1"/>
  <c r="J1246" i="1"/>
  <c r="I1246" i="1"/>
  <c r="H1246" i="1"/>
  <c r="G1246" i="1"/>
  <c r="F1246" i="1"/>
  <c r="E1246" i="1"/>
  <c r="P1245" i="1"/>
  <c r="O1245" i="1"/>
  <c r="N1245" i="1"/>
  <c r="M1245" i="1"/>
  <c r="L1245" i="1"/>
  <c r="K1245" i="1"/>
  <c r="J1245" i="1"/>
  <c r="I1245" i="1"/>
  <c r="H1245" i="1"/>
  <c r="G1245" i="1"/>
  <c r="F1245" i="1"/>
  <c r="E1245" i="1"/>
  <c r="P1244" i="1"/>
  <c r="O1244" i="1"/>
  <c r="N1244" i="1"/>
  <c r="M1244" i="1"/>
  <c r="L1244" i="1"/>
  <c r="K1244" i="1"/>
  <c r="J1244" i="1"/>
  <c r="I1244" i="1"/>
  <c r="H1244" i="1"/>
  <c r="G1244" i="1"/>
  <c r="F1244" i="1"/>
  <c r="E1244" i="1"/>
  <c r="P1243" i="1"/>
  <c r="O1243" i="1"/>
  <c r="N1243" i="1"/>
  <c r="M1243" i="1"/>
  <c r="L1243" i="1"/>
  <c r="K1243" i="1"/>
  <c r="J1243" i="1"/>
  <c r="I1243" i="1"/>
  <c r="H1243" i="1"/>
  <c r="G1243" i="1"/>
  <c r="F1243" i="1"/>
  <c r="E1243" i="1"/>
  <c r="O1242" i="1"/>
  <c r="N1242" i="1"/>
  <c r="M1242" i="1"/>
  <c r="L1242" i="1"/>
  <c r="K1242" i="1"/>
  <c r="J1242" i="1"/>
  <c r="I1242" i="1"/>
  <c r="H1242" i="1"/>
  <c r="G1242" i="1"/>
  <c r="F1242" i="1"/>
  <c r="E1242" i="1"/>
  <c r="D1246" i="1"/>
  <c r="D1245" i="1"/>
  <c r="D1244" i="1"/>
  <c r="D1243" i="1"/>
  <c r="P1226" i="1"/>
  <c r="O1231" i="1"/>
  <c r="N1231" i="1"/>
  <c r="M1231" i="1"/>
  <c r="L1231" i="1"/>
  <c r="L1247" i="1"/>
  <c r="P1231" i="1"/>
  <c r="K1231" i="1"/>
  <c r="K1247" i="1"/>
  <c r="J1231" i="1"/>
  <c r="J1247" i="1"/>
  <c r="I1231" i="1"/>
  <c r="H1231" i="1"/>
  <c r="G1231" i="1"/>
  <c r="F1231" i="1"/>
  <c r="E1231" i="1"/>
  <c r="D1231" i="1"/>
  <c r="D1247" i="1"/>
  <c r="H290" i="1"/>
  <c r="E290" i="1"/>
  <c r="O289" i="1"/>
  <c r="N289" i="1"/>
  <c r="M289" i="1"/>
  <c r="L289" i="1"/>
  <c r="K289" i="1"/>
  <c r="J289" i="1"/>
  <c r="I289" i="1"/>
  <c r="H289" i="1"/>
  <c r="F289" i="1"/>
  <c r="E289" i="1"/>
  <c r="G291" i="1"/>
  <c r="E291" i="1"/>
  <c r="L290" i="1"/>
  <c r="J290" i="1"/>
  <c r="I290" i="1"/>
  <c r="G290" i="1"/>
  <c r="F290" i="1"/>
  <c r="F288" i="1"/>
  <c r="E288" i="1"/>
  <c r="L287" i="1"/>
  <c r="D291" i="1"/>
  <c r="D290" i="1"/>
  <c r="D288" i="1"/>
  <c r="D274" i="1"/>
  <c r="R654" i="2"/>
  <c r="R627" i="2"/>
  <c r="R585" i="2"/>
  <c r="R558" i="2"/>
  <c r="R531" i="2"/>
  <c r="R504" i="2"/>
  <c r="R462" i="2"/>
  <c r="R435" i="2"/>
  <c r="R408" i="2"/>
  <c r="R381" i="2"/>
  <c r="R354" i="2"/>
  <c r="R312" i="2"/>
  <c r="R249" i="2"/>
  <c r="R228" i="2"/>
  <c r="R174" i="2"/>
  <c r="R147" i="2"/>
  <c r="R120" i="2"/>
  <c r="R57" i="2"/>
  <c r="O782" i="2"/>
  <c r="N782" i="2"/>
  <c r="M782" i="2"/>
  <c r="L782" i="2"/>
  <c r="K782" i="2"/>
  <c r="J782" i="2"/>
  <c r="I782" i="2"/>
  <c r="H782" i="2"/>
  <c r="G782" i="2"/>
  <c r="F782" i="2"/>
  <c r="E782" i="2"/>
  <c r="D782" i="2"/>
  <c r="P781" i="2"/>
  <c r="O781" i="2"/>
  <c r="N781" i="2"/>
  <c r="M781" i="2"/>
  <c r="L781" i="2"/>
  <c r="K781" i="2"/>
  <c r="J781" i="2"/>
  <c r="I781" i="2"/>
  <c r="H781" i="2"/>
  <c r="G781" i="2"/>
  <c r="F781" i="2"/>
  <c r="E781" i="2"/>
  <c r="D781" i="2"/>
  <c r="P780" i="2"/>
  <c r="O780" i="2"/>
  <c r="N780" i="2"/>
  <c r="M780" i="2"/>
  <c r="L780" i="2"/>
  <c r="K780" i="2"/>
  <c r="J780" i="2"/>
  <c r="I780" i="2"/>
  <c r="H780" i="2"/>
  <c r="G780" i="2"/>
  <c r="F780" i="2"/>
  <c r="E780" i="2"/>
  <c r="D780" i="2"/>
  <c r="P779" i="2"/>
  <c r="O779" i="2"/>
  <c r="N779" i="2"/>
  <c r="M779" i="2"/>
  <c r="L779" i="2"/>
  <c r="K779" i="2"/>
  <c r="J779" i="2"/>
  <c r="I779" i="2"/>
  <c r="H779" i="2"/>
  <c r="G779" i="2"/>
  <c r="F779" i="2"/>
  <c r="E779" i="2"/>
  <c r="D779" i="2"/>
  <c r="O778" i="2"/>
  <c r="N778" i="2"/>
  <c r="M778" i="2"/>
  <c r="L778" i="2"/>
  <c r="K778" i="2"/>
  <c r="J778" i="2"/>
  <c r="I778" i="2"/>
  <c r="H778" i="2"/>
  <c r="G778" i="2"/>
  <c r="F778" i="2"/>
  <c r="E778" i="2"/>
  <c r="D778" i="2"/>
  <c r="P777" i="2"/>
  <c r="O777" i="2"/>
  <c r="N777" i="2"/>
  <c r="M777" i="2"/>
  <c r="L777" i="2"/>
  <c r="K777" i="2"/>
  <c r="J777" i="2"/>
  <c r="I777" i="2"/>
  <c r="H777" i="2"/>
  <c r="G777" i="2"/>
  <c r="F777" i="2"/>
  <c r="E777" i="2"/>
  <c r="D777" i="2"/>
  <c r="P728" i="2"/>
  <c r="O728" i="2"/>
  <c r="N728" i="2"/>
  <c r="M728" i="2"/>
  <c r="L728" i="2"/>
  <c r="K728" i="2"/>
  <c r="J728" i="2"/>
  <c r="I728" i="2"/>
  <c r="H728" i="2"/>
  <c r="G728" i="2"/>
  <c r="F728" i="2"/>
  <c r="E728" i="2"/>
  <c r="D728" i="2"/>
  <c r="P727" i="2"/>
  <c r="O727" i="2"/>
  <c r="N727" i="2"/>
  <c r="M727" i="2"/>
  <c r="L727" i="2"/>
  <c r="K727" i="2"/>
  <c r="J727" i="2"/>
  <c r="I727" i="2"/>
  <c r="H727" i="2"/>
  <c r="G727" i="2"/>
  <c r="F727" i="2"/>
  <c r="D727" i="2"/>
  <c r="H726" i="2"/>
  <c r="O725" i="2"/>
  <c r="N725" i="2"/>
  <c r="M725" i="2"/>
  <c r="L725" i="2"/>
  <c r="K725" i="2"/>
  <c r="J725" i="2"/>
  <c r="I725" i="2"/>
  <c r="H725" i="2"/>
  <c r="G725" i="2"/>
  <c r="F725" i="2"/>
  <c r="E725" i="2"/>
  <c r="D725" i="2"/>
  <c r="P724" i="2"/>
  <c r="O724" i="2"/>
  <c r="N724" i="2"/>
  <c r="M724" i="2"/>
  <c r="L724" i="2"/>
  <c r="K724" i="2"/>
  <c r="K790" i="2" s="1"/>
  <c r="J724" i="2"/>
  <c r="I724" i="2"/>
  <c r="H724" i="2"/>
  <c r="H801" i="2" s="1"/>
  <c r="G724" i="2"/>
  <c r="F724" i="2"/>
  <c r="E724" i="2"/>
  <c r="P723" i="2"/>
  <c r="G723" i="2"/>
  <c r="O752" i="2"/>
  <c r="N752" i="2"/>
  <c r="M752" i="2"/>
  <c r="L752" i="2"/>
  <c r="K752" i="2"/>
  <c r="J752" i="2"/>
  <c r="H752" i="2"/>
  <c r="G752" i="2"/>
  <c r="F752" i="2"/>
  <c r="E752" i="2"/>
  <c r="D752" i="2"/>
  <c r="P751" i="2"/>
  <c r="O751" i="2"/>
  <c r="N751" i="2"/>
  <c r="M751" i="2"/>
  <c r="L751" i="2"/>
  <c r="K751" i="2"/>
  <c r="J751" i="2"/>
  <c r="I751" i="2"/>
  <c r="H751" i="2"/>
  <c r="G751" i="2"/>
  <c r="F751" i="2"/>
  <c r="E751" i="2"/>
  <c r="D751" i="2"/>
  <c r="P750" i="2"/>
  <c r="O750" i="2"/>
  <c r="N750" i="2"/>
  <c r="M750" i="2"/>
  <c r="L750" i="2"/>
  <c r="K750" i="2"/>
  <c r="J750" i="2"/>
  <c r="I750" i="2"/>
  <c r="H750" i="2"/>
  <c r="G750" i="2"/>
  <c r="F750" i="2"/>
  <c r="E750" i="2"/>
  <c r="D750" i="2"/>
  <c r="P749" i="2"/>
  <c r="O749" i="2"/>
  <c r="N749" i="2"/>
  <c r="M749" i="2"/>
  <c r="L749" i="2"/>
  <c r="K749" i="2"/>
  <c r="J749" i="2"/>
  <c r="I749" i="2"/>
  <c r="H749" i="2"/>
  <c r="G749" i="2"/>
  <c r="F749" i="2"/>
  <c r="E749" i="2"/>
  <c r="D749" i="2"/>
  <c r="O748" i="2"/>
  <c r="N748" i="2"/>
  <c r="M748" i="2"/>
  <c r="L748" i="2"/>
  <c r="K748" i="2"/>
  <c r="J748" i="2"/>
  <c r="I748" i="2"/>
  <c r="H748" i="2"/>
  <c r="G748" i="2"/>
  <c r="F748" i="2"/>
  <c r="E748" i="2"/>
  <c r="D748" i="2"/>
  <c r="P747" i="2"/>
  <c r="O747" i="2"/>
  <c r="N747" i="2"/>
  <c r="M747" i="2"/>
  <c r="L747" i="2"/>
  <c r="K747" i="2"/>
  <c r="J747" i="2"/>
  <c r="I747" i="2"/>
  <c r="H747" i="2"/>
  <c r="G747" i="2"/>
  <c r="F747" i="2"/>
  <c r="E747" i="2"/>
  <c r="D747" i="2"/>
  <c r="J798" i="2"/>
  <c r="P486" i="1"/>
  <c r="P485" i="1"/>
  <c r="P484" i="1"/>
  <c r="P483" i="1"/>
  <c r="L487" i="1"/>
  <c r="K487" i="1"/>
  <c r="J487" i="1"/>
  <c r="I487" i="1"/>
  <c r="O482" i="1"/>
  <c r="O487" i="1"/>
  <c r="N482" i="1"/>
  <c r="N487" i="1"/>
  <c r="M482" i="1"/>
  <c r="M487" i="1"/>
  <c r="H482" i="1"/>
  <c r="H487" i="1"/>
  <c r="G482" i="1"/>
  <c r="G487" i="1"/>
  <c r="F482" i="1"/>
  <c r="F487" i="1"/>
  <c r="E482" i="1"/>
  <c r="E487" i="1"/>
  <c r="D482" i="1"/>
  <c r="D487" i="1"/>
  <c r="O282" i="1"/>
  <c r="N282" i="1"/>
  <c r="M282" i="1"/>
  <c r="L282" i="1"/>
  <c r="K282" i="1"/>
  <c r="J282" i="1"/>
  <c r="I282" i="1"/>
  <c r="H282" i="1"/>
  <c r="H288" i="1"/>
  <c r="G282" i="1"/>
  <c r="F282" i="1"/>
  <c r="E282" i="1"/>
  <c r="P282" i="1"/>
  <c r="P288" i="1"/>
  <c r="P285" i="1"/>
  <c r="P291" i="1"/>
  <c r="P284" i="1"/>
  <c r="P290" i="1"/>
  <c r="P283" i="1"/>
  <c r="P289" i="1"/>
  <c r="L281" i="1"/>
  <c r="L286" i="1"/>
  <c r="K281" i="1"/>
  <c r="K286" i="1"/>
  <c r="J281" i="1"/>
  <c r="J286" i="1"/>
  <c r="J292" i="1"/>
  <c r="I281" i="1"/>
  <c r="I286" i="1"/>
  <c r="D282" i="1"/>
  <c r="P273" i="1"/>
  <c r="P272" i="1"/>
  <c r="P271" i="1"/>
  <c r="P270" i="1"/>
  <c r="L274" i="1"/>
  <c r="K274" i="1"/>
  <c r="J274" i="1"/>
  <c r="I274" i="1"/>
  <c r="O269" i="1"/>
  <c r="O274" i="1"/>
  <c r="O281" i="1"/>
  <c r="N269" i="1"/>
  <c r="N274" i="1"/>
  <c r="N281" i="1"/>
  <c r="M269" i="1"/>
  <c r="M281" i="1"/>
  <c r="H269" i="1"/>
  <c r="H281" i="1"/>
  <c r="G269" i="1"/>
  <c r="G274" i="1"/>
  <c r="G281" i="1"/>
  <c r="F269" i="1"/>
  <c r="F274" i="1"/>
  <c r="F281" i="1"/>
  <c r="E269" i="1"/>
  <c r="E281" i="1"/>
  <c r="D269" i="1"/>
  <c r="D281" i="1"/>
  <c r="O607" i="1"/>
  <c r="N607" i="1"/>
  <c r="M607" i="1"/>
  <c r="L607" i="1"/>
  <c r="K607" i="1"/>
  <c r="J607" i="1"/>
  <c r="I607" i="1"/>
  <c r="H607" i="1"/>
  <c r="G607" i="1"/>
  <c r="F607" i="1"/>
  <c r="E607" i="1"/>
  <c r="O606" i="1"/>
  <c r="N606" i="1"/>
  <c r="M606" i="1"/>
  <c r="L606" i="1"/>
  <c r="K606" i="1"/>
  <c r="J606" i="1"/>
  <c r="I606" i="1"/>
  <c r="H606" i="1"/>
  <c r="G606" i="1"/>
  <c r="F606" i="1"/>
  <c r="E606" i="1"/>
  <c r="O605" i="1"/>
  <c r="N605" i="1"/>
  <c r="M605" i="1"/>
  <c r="L605" i="1"/>
  <c r="K605" i="1"/>
  <c r="J605" i="1"/>
  <c r="I605" i="1"/>
  <c r="H605" i="1"/>
  <c r="G605" i="1"/>
  <c r="F605" i="1"/>
  <c r="E605" i="1"/>
  <c r="O604" i="1"/>
  <c r="N604" i="1"/>
  <c r="M604" i="1"/>
  <c r="L604" i="1"/>
  <c r="K604" i="1"/>
  <c r="J604" i="1"/>
  <c r="I604" i="1"/>
  <c r="H604" i="1"/>
  <c r="G604" i="1"/>
  <c r="F604" i="1"/>
  <c r="E604" i="1"/>
  <c r="O603" i="1"/>
  <c r="N603" i="1"/>
  <c r="M603" i="1"/>
  <c r="L603" i="1"/>
  <c r="K603" i="1"/>
  <c r="J603" i="1"/>
  <c r="I603" i="1"/>
  <c r="H603" i="1"/>
  <c r="G603" i="1"/>
  <c r="F603" i="1"/>
  <c r="E603" i="1"/>
  <c r="O602" i="1"/>
  <c r="N602" i="1"/>
  <c r="M602" i="1"/>
  <c r="L602" i="1"/>
  <c r="K602" i="1"/>
  <c r="J602" i="1"/>
  <c r="I602" i="1"/>
  <c r="H602" i="1"/>
  <c r="G602" i="1"/>
  <c r="F602" i="1"/>
  <c r="E602" i="1"/>
  <c r="D607" i="1"/>
  <c r="D606" i="1"/>
  <c r="D605" i="1"/>
  <c r="D604" i="1"/>
  <c r="D603" i="1"/>
  <c r="D602" i="1"/>
  <c r="P169" i="1"/>
  <c r="P168" i="1"/>
  <c r="P167" i="1"/>
  <c r="P166" i="1"/>
  <c r="P165" i="1"/>
  <c r="P164" i="1"/>
  <c r="O169" i="1"/>
  <c r="N169" i="1"/>
  <c r="M169" i="1"/>
  <c r="L169" i="1"/>
  <c r="K169" i="1"/>
  <c r="J169" i="1"/>
  <c r="I169" i="1"/>
  <c r="H169" i="1"/>
  <c r="G169" i="1"/>
  <c r="F169" i="1"/>
  <c r="E169" i="1"/>
  <c r="O168" i="1"/>
  <c r="N168" i="1"/>
  <c r="M168" i="1"/>
  <c r="L168" i="1"/>
  <c r="K168" i="1"/>
  <c r="J168" i="1"/>
  <c r="I168" i="1"/>
  <c r="H168" i="1"/>
  <c r="G168" i="1"/>
  <c r="F168" i="1"/>
  <c r="E168" i="1"/>
  <c r="O167" i="1"/>
  <c r="N167" i="1"/>
  <c r="M167" i="1"/>
  <c r="L167" i="1"/>
  <c r="K167" i="1"/>
  <c r="J167" i="1"/>
  <c r="I167" i="1"/>
  <c r="H167" i="1"/>
  <c r="G167" i="1"/>
  <c r="F167" i="1"/>
  <c r="E167" i="1"/>
  <c r="O166" i="1"/>
  <c r="N166" i="1"/>
  <c r="M166" i="1"/>
  <c r="L166" i="1"/>
  <c r="K166" i="1"/>
  <c r="J166" i="1"/>
  <c r="I166" i="1"/>
  <c r="H166" i="1"/>
  <c r="G166" i="1"/>
  <c r="F166" i="1"/>
  <c r="E166" i="1"/>
  <c r="O165" i="1"/>
  <c r="N165" i="1"/>
  <c r="M165" i="1"/>
  <c r="L165" i="1"/>
  <c r="K165" i="1"/>
  <c r="J165" i="1"/>
  <c r="I165" i="1"/>
  <c r="H165" i="1"/>
  <c r="G165" i="1"/>
  <c r="F165" i="1"/>
  <c r="E165" i="1"/>
  <c r="O164" i="1"/>
  <c r="N164" i="1"/>
  <c r="M164" i="1"/>
  <c r="L164" i="1"/>
  <c r="K164" i="1"/>
  <c r="J164" i="1"/>
  <c r="I164" i="1"/>
  <c r="H164" i="1"/>
  <c r="G164" i="1"/>
  <c r="F164" i="1"/>
  <c r="E164" i="1"/>
  <c r="D169" i="1"/>
  <c r="D168" i="1"/>
  <c r="D167" i="1"/>
  <c r="D166" i="1"/>
  <c r="D165" i="1"/>
  <c r="D164" i="1"/>
  <c r="D1030" i="1"/>
  <c r="H420" i="1"/>
  <c r="O416" i="1"/>
  <c r="O421" i="1"/>
  <c r="N416" i="1"/>
  <c r="N421" i="1"/>
  <c r="M416" i="1"/>
  <c r="M421" i="1"/>
  <c r="L416" i="1"/>
  <c r="K416" i="1"/>
  <c r="J416" i="1"/>
  <c r="J421" i="1"/>
  <c r="I416" i="1"/>
  <c r="G416" i="1"/>
  <c r="F416" i="1"/>
  <c r="F421" i="1"/>
  <c r="E416" i="1"/>
  <c r="E421" i="1"/>
  <c r="D416" i="1"/>
  <c r="D421" i="1"/>
  <c r="O427" i="1"/>
  <c r="N427" i="1"/>
  <c r="M427" i="1"/>
  <c r="L427" i="1"/>
  <c r="K427" i="1"/>
  <c r="J427" i="1"/>
  <c r="I427" i="1"/>
  <c r="G427" i="1"/>
  <c r="F427" i="1"/>
  <c r="E427" i="1"/>
  <c r="D427" i="1"/>
  <c r="H426" i="1"/>
  <c r="P426" i="1"/>
  <c r="H422" i="1"/>
  <c r="P422" i="1"/>
  <c r="H416" i="1"/>
  <c r="V412" i="1"/>
  <c r="O856" i="1"/>
  <c r="N856" i="1"/>
  <c r="M856" i="1"/>
  <c r="L856" i="1"/>
  <c r="K856" i="1"/>
  <c r="J856" i="1"/>
  <c r="I856" i="1"/>
  <c r="H856" i="1"/>
  <c r="G856" i="1"/>
  <c r="F856" i="1"/>
  <c r="E856" i="1"/>
  <c r="D856" i="1"/>
  <c r="O844" i="1"/>
  <c r="O868" i="1"/>
  <c r="L844" i="1"/>
  <c r="K844" i="1"/>
  <c r="J844" i="1"/>
  <c r="I844" i="1"/>
  <c r="H844" i="1"/>
  <c r="G844" i="1"/>
  <c r="F844" i="1"/>
  <c r="E844" i="1"/>
  <c r="D844" i="1"/>
  <c r="P1030" i="1"/>
  <c r="O1030" i="1"/>
  <c r="N1030" i="1"/>
  <c r="M1030" i="1"/>
  <c r="L1030" i="1"/>
  <c r="K1030" i="1"/>
  <c r="J1030" i="1"/>
  <c r="I1030" i="1"/>
  <c r="H1030" i="1"/>
  <c r="G1030" i="1"/>
  <c r="F1030" i="1"/>
  <c r="E1030" i="1"/>
  <c r="P1024" i="1"/>
  <c r="O1024" i="1"/>
  <c r="N1024" i="1"/>
  <c r="M1024" i="1"/>
  <c r="L1024" i="1"/>
  <c r="K1024" i="1"/>
  <c r="J1024" i="1"/>
  <c r="I1024" i="1"/>
  <c r="H1024" i="1"/>
  <c r="G1024" i="1"/>
  <c r="F1024" i="1"/>
  <c r="E1024" i="1"/>
  <c r="D1024" i="1"/>
  <c r="O867" i="1"/>
  <c r="N867" i="1"/>
  <c r="M867" i="1"/>
  <c r="L867" i="1"/>
  <c r="K867" i="1"/>
  <c r="J867" i="1"/>
  <c r="I867" i="1"/>
  <c r="H867" i="1"/>
  <c r="G867" i="1"/>
  <c r="F867" i="1"/>
  <c r="E867" i="1"/>
  <c r="O866" i="1"/>
  <c r="N866" i="1"/>
  <c r="M866" i="1"/>
  <c r="L866" i="1"/>
  <c r="K866" i="1"/>
  <c r="J866" i="1"/>
  <c r="I866" i="1"/>
  <c r="H866" i="1"/>
  <c r="G866" i="1"/>
  <c r="F866" i="1"/>
  <c r="E866" i="1"/>
  <c r="O865" i="1"/>
  <c r="N865" i="1"/>
  <c r="M865" i="1"/>
  <c r="L865" i="1"/>
  <c r="K865" i="1"/>
  <c r="J865" i="1"/>
  <c r="I865" i="1"/>
  <c r="H865" i="1"/>
  <c r="G865" i="1"/>
  <c r="F865" i="1"/>
  <c r="E865" i="1"/>
  <c r="O864" i="1"/>
  <c r="N864" i="1"/>
  <c r="M864" i="1"/>
  <c r="L864" i="1"/>
  <c r="K864" i="1"/>
  <c r="J864" i="1"/>
  <c r="I864" i="1"/>
  <c r="H864" i="1"/>
  <c r="G864" i="1"/>
  <c r="F864" i="1"/>
  <c r="E864" i="1"/>
  <c r="O863" i="1"/>
  <c r="L863" i="1"/>
  <c r="K863" i="1"/>
  <c r="J863" i="1"/>
  <c r="I863" i="1"/>
  <c r="H863" i="1"/>
  <c r="G863" i="1"/>
  <c r="F863" i="1"/>
  <c r="E863" i="1"/>
  <c r="D867" i="1"/>
  <c r="D866" i="1"/>
  <c r="D865" i="1"/>
  <c r="D864" i="1"/>
  <c r="D863" i="1"/>
  <c r="P855" i="1"/>
  <c r="P867" i="1"/>
  <c r="U867" i="1"/>
  <c r="P854" i="1"/>
  <c r="P866" i="1"/>
  <c r="U866" i="1"/>
  <c r="P853" i="1"/>
  <c r="P865" i="1"/>
  <c r="U865" i="1"/>
  <c r="P851" i="1"/>
  <c r="P843" i="1"/>
  <c r="P842" i="1"/>
  <c r="P841" i="1"/>
  <c r="P864" i="1"/>
  <c r="U864" i="1"/>
  <c r="N839" i="1"/>
  <c r="N844" i="1"/>
  <c r="M839" i="1"/>
  <c r="M844" i="1"/>
  <c r="P1080" i="1"/>
  <c r="P1079" i="1"/>
  <c r="P1078" i="1"/>
  <c r="P1076" i="1"/>
  <c r="P1074" i="1"/>
  <c r="P1073" i="1"/>
  <c r="P1072" i="1"/>
  <c r="P1070" i="1"/>
  <c r="P1068" i="1"/>
  <c r="P1067" i="1"/>
  <c r="P1066" i="1"/>
  <c r="P1065" i="1"/>
  <c r="P1064" i="1"/>
  <c r="P1062" i="1"/>
  <c r="P1061" i="1"/>
  <c r="P1060" i="1"/>
  <c r="P1059" i="1"/>
  <c r="P1058" i="1"/>
  <c r="P1056" i="1"/>
  <c r="P1055" i="1"/>
  <c r="P1054" i="1"/>
  <c r="P1052" i="1"/>
  <c r="P1050" i="1"/>
  <c r="P1049" i="1"/>
  <c r="P1048" i="1"/>
  <c r="P1046" i="1"/>
  <c r="P1044" i="1"/>
  <c r="P1043" i="1"/>
  <c r="P1042" i="1"/>
  <c r="P1041" i="1"/>
  <c r="P1040" i="1"/>
  <c r="P1038" i="1"/>
  <c r="P1037" i="1"/>
  <c r="P1036" i="1"/>
  <c r="P1034" i="1"/>
  <c r="L1069" i="1"/>
  <c r="K1069" i="1"/>
  <c r="J1069" i="1"/>
  <c r="I1069" i="1"/>
  <c r="H1069" i="1"/>
  <c r="L1063" i="1"/>
  <c r="K1063" i="1"/>
  <c r="J1063" i="1"/>
  <c r="I1063" i="1"/>
  <c r="H1063" i="1"/>
  <c r="P1063" i="1"/>
  <c r="L1045" i="1"/>
  <c r="K1045" i="1"/>
  <c r="J1045" i="1"/>
  <c r="I1045" i="1"/>
  <c r="H1045" i="1"/>
  <c r="L1071" i="1"/>
  <c r="L1075" i="1"/>
  <c r="K1071" i="1"/>
  <c r="J1071" i="1"/>
  <c r="J1075" i="1"/>
  <c r="I1071" i="1"/>
  <c r="I1075" i="1"/>
  <c r="H1071" i="1"/>
  <c r="L1053" i="1"/>
  <c r="K1053" i="1"/>
  <c r="K1057" i="1"/>
  <c r="J1053" i="1"/>
  <c r="I1053" i="1"/>
  <c r="I1057" i="1"/>
  <c r="H1053" i="1"/>
  <c r="L1047" i="1"/>
  <c r="L1051" i="1"/>
  <c r="K1047" i="1"/>
  <c r="K1051" i="1"/>
  <c r="J1047" i="1"/>
  <c r="J1051" i="1"/>
  <c r="I1047" i="1"/>
  <c r="H1047" i="1"/>
  <c r="L1035" i="1"/>
  <c r="K1035" i="1"/>
  <c r="K1077" i="1"/>
  <c r="K1081" i="1"/>
  <c r="J1035" i="1"/>
  <c r="J1039" i="1"/>
  <c r="I1035" i="1"/>
  <c r="I1039" i="1"/>
  <c r="H1035" i="1"/>
  <c r="P1035" i="1"/>
  <c r="H759" i="1"/>
  <c r="P759" i="1"/>
  <c r="H758" i="1"/>
  <c r="P758" i="1"/>
  <c r="H757" i="1"/>
  <c r="P757" i="1"/>
  <c r="H756" i="1"/>
  <c r="P756" i="1"/>
  <c r="H755" i="1"/>
  <c r="P755" i="1"/>
  <c r="P753" i="1"/>
  <c r="P752" i="1"/>
  <c r="P751" i="1"/>
  <c r="P750" i="1"/>
  <c r="P1216" i="1"/>
  <c r="AJ1194" i="1"/>
  <c r="P749" i="1"/>
  <c r="P1193" i="1"/>
  <c r="P1198" i="1" s="1"/>
  <c r="P747" i="1"/>
  <c r="P746" i="1"/>
  <c r="P745" i="1"/>
  <c r="P744" i="1"/>
  <c r="P743" i="1"/>
  <c r="P741" i="1"/>
  <c r="P740" i="1"/>
  <c r="P739" i="1"/>
  <c r="P738" i="1"/>
  <c r="P737" i="1"/>
  <c r="P735" i="1"/>
  <c r="P734" i="1"/>
  <c r="P733" i="1"/>
  <c r="P732" i="1"/>
  <c r="P731" i="1"/>
  <c r="P729" i="1"/>
  <c r="P728" i="1"/>
  <c r="P727" i="1"/>
  <c r="P726" i="1"/>
  <c r="P725" i="1"/>
  <c r="P723" i="1"/>
  <c r="P722" i="1"/>
  <c r="P721" i="1"/>
  <c r="P720" i="1"/>
  <c r="P719" i="1"/>
  <c r="P717" i="1"/>
  <c r="P716" i="1"/>
  <c r="P715" i="1"/>
  <c r="P714" i="1"/>
  <c r="P713" i="1"/>
  <c r="H754" i="1"/>
  <c r="P754" i="1"/>
  <c r="H748" i="1"/>
  <c r="P748" i="1"/>
  <c r="H742" i="1"/>
  <c r="P742" i="1"/>
  <c r="H736" i="1"/>
  <c r="P736" i="1"/>
  <c r="H730" i="1"/>
  <c r="H724" i="1"/>
  <c r="P724" i="1"/>
  <c r="H718" i="1"/>
  <c r="P718" i="1"/>
  <c r="V776" i="1"/>
  <c r="V775" i="1"/>
  <c r="V773" i="1"/>
  <c r="V771" i="1"/>
  <c r="T782" i="1"/>
  <c r="U782" i="1"/>
  <c r="V782" i="1"/>
  <c r="T781" i="1"/>
  <c r="U781" i="1"/>
  <c r="V781" i="1"/>
  <c r="V764" i="1"/>
  <c r="T758" i="1"/>
  <c r="U758" i="1"/>
  <c r="S758" i="1"/>
  <c r="T757" i="1"/>
  <c r="U757" i="1"/>
  <c r="V757" i="1"/>
  <c r="V758" i="1"/>
  <c r="V766" i="1"/>
  <c r="V762" i="1"/>
  <c r="V753" i="1"/>
  <c r="V751" i="1"/>
  <c r="V749" i="1"/>
  <c r="T747" i="1"/>
  <c r="U747" i="1"/>
  <c r="S747" i="1"/>
  <c r="T746" i="1"/>
  <c r="U746" i="1"/>
  <c r="V746" i="1"/>
  <c r="V747" i="1"/>
  <c r="V743" i="1"/>
  <c r="V742" i="1"/>
  <c r="V740" i="1"/>
  <c r="V738" i="1"/>
  <c r="T736" i="1"/>
  <c r="U736" i="1"/>
  <c r="S736" i="1"/>
  <c r="T735" i="1"/>
  <c r="U735" i="1"/>
  <c r="V732" i="1"/>
  <c r="V729" i="1"/>
  <c r="V727" i="1"/>
  <c r="T724" i="1"/>
  <c r="U724" i="1"/>
  <c r="V724" i="1"/>
  <c r="V721" i="1"/>
  <c r="V719" i="1"/>
  <c r="V718" i="1"/>
  <c r="V716" i="1"/>
  <c r="S713" i="1"/>
  <c r="T713" i="1"/>
  <c r="U713" i="1"/>
  <c r="V713" i="1"/>
  <c r="T712" i="1"/>
  <c r="U712" i="1"/>
  <c r="V712" i="1"/>
  <c r="P1047" i="1"/>
  <c r="H1057" i="1"/>
  <c r="I1051" i="1"/>
  <c r="L1039" i="1"/>
  <c r="J1057" i="1"/>
  <c r="P839" i="1"/>
  <c r="H427" i="1"/>
  <c r="N863" i="1"/>
  <c r="T769" i="1"/>
  <c r="J1077" i="1"/>
  <c r="J1081" i="1"/>
  <c r="H1051" i="1"/>
  <c r="L421" i="1"/>
  <c r="K1075" i="1"/>
  <c r="F868" i="1"/>
  <c r="P730" i="1"/>
  <c r="E274" i="1"/>
  <c r="I1077" i="1"/>
  <c r="I1081" i="1"/>
  <c r="G421" i="1"/>
  <c r="I421" i="1"/>
  <c r="K421" i="1"/>
  <c r="F286" i="1"/>
  <c r="P420" i="1"/>
  <c r="P1053" i="1"/>
  <c r="O286" i="1"/>
  <c r="H274" i="1"/>
  <c r="K1039" i="1"/>
  <c r="M274" i="1"/>
  <c r="L1077" i="1"/>
  <c r="L1081" i="1"/>
  <c r="L1057" i="1"/>
  <c r="H1075" i="1"/>
  <c r="H421" i="1"/>
  <c r="J1202" i="1"/>
  <c r="P1247" i="1"/>
  <c r="E39" i="3"/>
  <c r="D39" i="3"/>
  <c r="P16" i="3"/>
  <c r="P21" i="3"/>
  <c r="P39" i="3"/>
  <c r="H286" i="1"/>
  <c r="M286" i="1"/>
  <c r="N286" i="1"/>
  <c r="K287" i="1"/>
  <c r="J287" i="1"/>
  <c r="I287" i="1"/>
  <c r="G286" i="1"/>
  <c r="D286" i="1"/>
  <c r="P844" i="1"/>
  <c r="P856" i="1"/>
  <c r="P868" i="1"/>
  <c r="U868" i="1"/>
  <c r="E868" i="1"/>
  <c r="P1075" i="1"/>
  <c r="G868" i="1"/>
  <c r="H868" i="1"/>
  <c r="L868" i="1"/>
  <c r="K868" i="1"/>
  <c r="P1045" i="1"/>
  <c r="P416" i="1"/>
  <c r="P421" i="1"/>
  <c r="P427" i="1"/>
  <c r="P863" i="1"/>
  <c r="U863" i="1"/>
  <c r="I868" i="1"/>
  <c r="M868" i="1"/>
  <c r="J868" i="1"/>
  <c r="P1069" i="1"/>
  <c r="N868" i="1"/>
  <c r="P487" i="1"/>
  <c r="P281" i="1"/>
  <c r="P287" i="1"/>
  <c r="E286" i="1"/>
  <c r="P286" i="1"/>
  <c r="U769" i="1"/>
  <c r="V735" i="1"/>
  <c r="V736" i="1"/>
  <c r="P274" i="1"/>
  <c r="P1057" i="1"/>
  <c r="P1051" i="1"/>
  <c r="H1077" i="1"/>
  <c r="P1071" i="1"/>
  <c r="D868" i="1"/>
  <c r="H760" i="1"/>
  <c r="P760" i="1"/>
  <c r="M863" i="1"/>
  <c r="H1039" i="1"/>
  <c r="P1039" i="1"/>
  <c r="P269" i="1"/>
  <c r="P482" i="1"/>
  <c r="P34" i="3"/>
  <c r="H1081" i="1"/>
  <c r="P1081" i="1"/>
  <c r="P1077" i="1"/>
  <c r="V769" i="1"/>
  <c r="P782" i="2"/>
  <c r="P195" i="2"/>
  <c r="R201" i="2"/>
  <c r="P1195" i="1"/>
  <c r="AJ1195" i="1" s="1"/>
  <c r="P1196" i="1"/>
  <c r="AJ1196" i="1" s="1"/>
  <c r="P1218" i="1"/>
  <c r="N292" i="1"/>
  <c r="M292" i="1"/>
  <c r="E292" i="1"/>
  <c r="O287" i="1"/>
  <c r="N287" i="1"/>
  <c r="M287" i="1"/>
  <c r="H287" i="1"/>
  <c r="G287" i="1"/>
  <c r="F287" i="1"/>
  <c r="P1217" i="1"/>
  <c r="E1202" i="1"/>
  <c r="I1198" i="1"/>
  <c r="I1220" i="1" s="1"/>
  <c r="P197" i="2"/>
  <c r="P198" i="2"/>
  <c r="D292" i="1"/>
  <c r="P292" i="1"/>
  <c r="AI306" i="1"/>
  <c r="P1215" i="1"/>
  <c r="F1202" i="1"/>
  <c r="G1202" i="1"/>
  <c r="AJ1197" i="1"/>
  <c r="P1219" i="1"/>
  <c r="H1202" i="1"/>
  <c r="H201" i="2"/>
  <c r="P200" i="2"/>
  <c r="I201" i="2"/>
  <c r="P199" i="2"/>
  <c r="J201" i="2"/>
  <c r="K201" i="2"/>
  <c r="L201" i="2"/>
  <c r="M201" i="2"/>
  <c r="N201" i="2"/>
  <c r="O201" i="2"/>
  <c r="P201" i="2"/>
  <c r="U202" i="2"/>
  <c r="P793" i="2" l="1"/>
  <c r="G791" i="2"/>
  <c r="H805" i="2"/>
  <c r="G794" i="2"/>
  <c r="O801" i="2"/>
  <c r="O802" i="2"/>
  <c r="D1202" i="1"/>
  <c r="AJ1193" i="1"/>
  <c r="J793" i="2"/>
  <c r="F805" i="2"/>
  <c r="P748" i="2"/>
  <c r="J802" i="2"/>
  <c r="J794" i="2"/>
  <c r="M791" i="2"/>
  <c r="L790" i="2"/>
  <c r="M801" i="2"/>
  <c r="E791" i="2"/>
  <c r="F791" i="2"/>
  <c r="G802" i="2"/>
  <c r="H802" i="2"/>
  <c r="D802" i="2"/>
  <c r="E805" i="2"/>
  <c r="P1220" i="1"/>
  <c r="AJ1198" i="1"/>
  <c r="I1202" i="1"/>
  <c r="O805" i="2"/>
  <c r="H791" i="2"/>
  <c r="D803" i="2"/>
  <c r="E803" i="2"/>
  <c r="I791" i="2"/>
  <c r="I802" i="2"/>
  <c r="G789" i="2"/>
  <c r="G793" i="2"/>
  <c r="I800" i="2"/>
  <c r="P790" i="2"/>
  <c r="F798" i="2" s="1"/>
  <c r="F803" i="2"/>
  <c r="J789" i="2"/>
  <c r="L804" i="2"/>
  <c r="M793" i="2"/>
  <c r="H798" i="2"/>
  <c r="H803" i="2"/>
  <c r="E793" i="2"/>
  <c r="N793" i="2"/>
  <c r="G803" i="2"/>
  <c r="O793" i="2"/>
  <c r="P804" i="2"/>
  <c r="K800" i="2"/>
  <c r="D794" i="2"/>
  <c r="K803" i="2"/>
  <c r="E790" i="2"/>
  <c r="N803" i="2"/>
  <c r="G805" i="2"/>
  <c r="H792" i="2"/>
  <c r="H793" i="2"/>
  <c r="J804" i="2"/>
  <c r="K805" i="2"/>
  <c r="L794" i="2"/>
  <c r="J791" i="2"/>
  <c r="K802" i="2"/>
  <c r="F801" i="2"/>
  <c r="F793" i="2"/>
  <c r="K794" i="2"/>
  <c r="P800" i="2"/>
  <c r="M790" i="2"/>
  <c r="O804" i="2"/>
  <c r="D805" i="2"/>
  <c r="E794" i="2"/>
  <c r="P801" i="2"/>
  <c r="F792" i="2"/>
  <c r="O790" i="2"/>
  <c r="M794" i="2"/>
  <c r="L805" i="2"/>
  <c r="N794" i="2"/>
  <c r="G804" i="2"/>
  <c r="I801" i="2"/>
  <c r="K793" i="2"/>
  <c r="J790" i="2"/>
  <c r="L793" i="2"/>
  <c r="L801" i="2"/>
  <c r="N801" i="2"/>
  <c r="H790" i="2"/>
  <c r="E802" i="2"/>
  <c r="F794" i="2"/>
  <c r="H794" i="2"/>
  <c r="J805" i="2"/>
  <c r="O794" i="2"/>
  <c r="I792" i="2"/>
  <c r="J792" i="2"/>
  <c r="L803" i="2"/>
  <c r="L802" i="2"/>
  <c r="M803" i="2"/>
  <c r="N805" i="2"/>
  <c r="O803" i="2"/>
  <c r="P792" i="2"/>
  <c r="G798" i="2" s="1"/>
  <c r="O791" i="2"/>
  <c r="M805" i="2"/>
  <c r="P791" i="2"/>
  <c r="E798" i="2" s="1"/>
  <c r="K804" i="2"/>
  <c r="I803" i="2"/>
  <c r="E789" i="2"/>
  <c r="F800" i="2"/>
  <c r="H789" i="2"/>
  <c r="L791" i="2"/>
  <c r="D789" i="2"/>
  <c r="I789" i="2"/>
  <c r="I790" i="2"/>
  <c r="L800" i="2"/>
  <c r="M800" i="2"/>
  <c r="J800" i="2"/>
  <c r="O789" i="2"/>
  <c r="D793" i="2"/>
  <c r="K789" i="2"/>
  <c r="P789" i="2"/>
  <c r="N790" i="2"/>
  <c r="M802" i="2"/>
  <c r="N802" i="2"/>
  <c r="G800" i="2"/>
  <c r="N789" i="2"/>
  <c r="O792" i="2"/>
  <c r="F790" i="2"/>
  <c r="H804" i="2"/>
  <c r="O800" i="2"/>
  <c r="G790" i="2"/>
  <c r="I804" i="2"/>
  <c r="D791" i="2"/>
  <c r="D801" i="2"/>
  <c r="I805" i="2"/>
  <c r="I794" i="2"/>
  <c r="M792" i="2"/>
  <c r="N792" i="2"/>
  <c r="N791" i="2"/>
  <c r="H800" i="2"/>
  <c r="J801" i="2"/>
  <c r="D804" i="2"/>
  <c r="F789" i="2"/>
  <c r="E800" i="2"/>
  <c r="K792" i="2"/>
  <c r="K801" i="2"/>
  <c r="F804" i="2"/>
  <c r="P803" i="2"/>
  <c r="P805" i="2"/>
  <c r="E804" i="2"/>
  <c r="D800" i="2"/>
  <c r="D790" i="2"/>
  <c r="N800" i="2"/>
  <c r="L789" i="2"/>
  <c r="I793" i="2"/>
  <c r="P802" i="2"/>
  <c r="F802" i="2"/>
  <c r="L792" i="2"/>
  <c r="M804" i="2"/>
  <c r="E792" i="2"/>
  <c r="M789" i="2"/>
  <c r="N804" i="2"/>
  <c r="G792" i="2"/>
  <c r="K791" i="2"/>
  <c r="G801" i="2"/>
  <c r="E801" i="2"/>
  <c r="J803" i="2"/>
  <c r="D792" i="2"/>
  <c r="D798" i="2" l="1"/>
  <c r="P794" i="2"/>
  <c r="I798" i="2" s="1"/>
</calcChain>
</file>

<file path=xl/sharedStrings.xml><?xml version="1.0" encoding="utf-8"?>
<sst xmlns="http://schemas.openxmlformats.org/spreadsheetml/2006/main" count="3888" uniqueCount="269">
  <si>
    <t>Муницип,предприятия</t>
  </si>
  <si>
    <t>Население/пр,расчет</t>
  </si>
  <si>
    <t>Котельная: Бойлерн,-Гагарин</t>
  </si>
  <si>
    <t>Котельная: Бойлерн,-Щепкина</t>
  </si>
  <si>
    <t>Муницип,предпр,РМР</t>
  </si>
  <si>
    <t>Котельная: Комбикормов,з-д</t>
  </si>
  <si>
    <t>Котельная: Псих,больница</t>
  </si>
  <si>
    <t>Котельная: С,Перовской</t>
  </si>
  <si>
    <r>
      <rPr>
        <sz val="7"/>
        <rFont val="Times New Roman"/>
        <family val="1"/>
        <charset val="204"/>
      </rPr>
      <t>N п/п</t>
    </r>
  </si>
  <si>
    <r>
      <rPr>
        <sz val="7"/>
        <rFont val="Times New Roman"/>
        <family val="1"/>
        <charset val="204"/>
      </rPr>
      <t>Бюджет</t>
    </r>
  </si>
  <si>
    <r>
      <rPr>
        <sz val="7"/>
        <rFont val="Times New Roman"/>
        <family val="1"/>
        <charset val="204"/>
      </rPr>
      <t>Январь</t>
    </r>
  </si>
  <si>
    <r>
      <rPr>
        <sz val="7"/>
        <rFont val="Times New Roman"/>
        <family val="1"/>
        <charset val="204"/>
      </rPr>
      <t>Февраль</t>
    </r>
  </si>
  <si>
    <r>
      <rPr>
        <sz val="7"/>
        <rFont val="Times New Roman"/>
        <family val="1"/>
        <charset val="204"/>
      </rPr>
      <t>Март</t>
    </r>
  </si>
  <si>
    <r>
      <rPr>
        <sz val="7"/>
        <rFont val="Times New Roman"/>
        <family val="1"/>
        <charset val="204"/>
      </rPr>
      <t>Апрель</t>
    </r>
  </si>
  <si>
    <r>
      <rPr>
        <sz val="7"/>
        <rFont val="Times New Roman"/>
        <family val="1"/>
        <charset val="204"/>
      </rPr>
      <t>Май</t>
    </r>
  </si>
  <si>
    <r>
      <rPr>
        <sz val="7"/>
        <rFont val="Times New Roman"/>
        <family val="1"/>
        <charset val="204"/>
      </rPr>
      <t>Июнь</t>
    </r>
  </si>
  <si>
    <r>
      <rPr>
        <sz val="7"/>
        <rFont val="Times New Roman"/>
        <family val="1"/>
        <charset val="204"/>
      </rPr>
      <t>Июль</t>
    </r>
  </si>
  <si>
    <r>
      <rPr>
        <sz val="7"/>
        <rFont val="Times New Roman"/>
        <family val="1"/>
        <charset val="204"/>
      </rPr>
      <t>Август</t>
    </r>
  </si>
  <si>
    <r>
      <rPr>
        <sz val="7"/>
        <rFont val="Times New Roman"/>
        <family val="1"/>
        <charset val="204"/>
      </rPr>
      <t>Сентябрь</t>
    </r>
  </si>
  <si>
    <r>
      <rPr>
        <sz val="7"/>
        <rFont val="Times New Roman"/>
        <family val="1"/>
        <charset val="204"/>
      </rPr>
      <t>Октябрь</t>
    </r>
  </si>
  <si>
    <r>
      <rPr>
        <sz val="7"/>
        <rFont val="Times New Roman"/>
        <family val="1"/>
        <charset val="204"/>
      </rPr>
      <t>Ноябрь</t>
    </r>
  </si>
  <si>
    <r>
      <rPr>
        <sz val="7"/>
        <rFont val="Times New Roman"/>
        <family val="1"/>
        <charset val="204"/>
      </rPr>
      <t>Декабрь</t>
    </r>
  </si>
  <si>
    <r>
      <rPr>
        <sz val="7"/>
        <rFont val="Times New Roman"/>
        <family val="1"/>
        <charset val="204"/>
      </rPr>
      <t>ГОД</t>
    </r>
  </si>
  <si>
    <r>
      <rPr>
        <i/>
        <sz val="7"/>
        <rFont val="Times New Roman"/>
        <family val="1"/>
        <charset val="204"/>
      </rPr>
      <t>Котельная: 190 ЦРЗСС ОАО</t>
    </r>
  </si>
  <si>
    <r>
      <rPr>
        <i/>
        <sz val="7"/>
        <rFont val="Times New Roman"/>
        <family val="1"/>
        <charset val="204"/>
      </rPr>
      <t>1</t>
    </r>
  </si>
  <si>
    <r>
      <rPr>
        <sz val="7"/>
        <rFont val="Times New Roman"/>
        <family val="1"/>
        <charset val="204"/>
      </rPr>
      <t>Население</t>
    </r>
  </si>
  <si>
    <r>
      <rPr>
        <i/>
        <sz val="7"/>
        <rFont val="Times New Roman"/>
        <family val="1"/>
        <charset val="204"/>
      </rPr>
      <t>отоп</t>
    </r>
  </si>
  <si>
    <r>
      <rPr>
        <i/>
        <sz val="7"/>
        <rFont val="Times New Roman"/>
        <family val="1"/>
        <charset val="204"/>
      </rPr>
      <t>гвс</t>
    </r>
  </si>
  <si>
    <r>
      <rPr>
        <i/>
        <sz val="7"/>
        <rFont val="Times New Roman"/>
        <family val="1"/>
        <charset val="204"/>
      </rPr>
      <t>вент</t>
    </r>
  </si>
  <si>
    <r>
      <rPr>
        <i/>
        <sz val="7"/>
        <rFont val="Times New Roman"/>
        <family val="1"/>
        <charset val="204"/>
      </rPr>
      <t>пар</t>
    </r>
  </si>
  <si>
    <r>
      <rPr>
        <i/>
        <sz val="7"/>
        <rFont val="Times New Roman"/>
        <family val="1"/>
        <charset val="204"/>
      </rPr>
      <t>пот</t>
    </r>
  </si>
  <si>
    <r>
      <rPr>
        <i/>
        <sz val="7"/>
        <rFont val="Times New Roman"/>
        <family val="1"/>
        <charset val="204"/>
      </rPr>
      <t>Всего</t>
    </r>
  </si>
  <si>
    <r>
      <rPr>
        <sz val="7"/>
        <rFont val="Times New Roman"/>
        <family val="1"/>
        <charset val="204"/>
      </rPr>
      <t>2</t>
    </r>
  </si>
  <si>
    <r>
      <rPr>
        <sz val="7"/>
        <rFont val="Times New Roman"/>
        <family val="1"/>
        <charset val="204"/>
      </rPr>
      <t>Федеральный</t>
    </r>
  </si>
  <si>
    <r>
      <rPr>
        <sz val="7"/>
        <rFont val="Times New Roman"/>
        <family val="1"/>
        <charset val="204"/>
      </rPr>
      <t>3</t>
    </r>
  </si>
  <si>
    <r>
      <rPr>
        <sz val="7"/>
        <rFont val="Times New Roman"/>
        <family val="1"/>
        <charset val="204"/>
      </rPr>
      <t>Хозрасчет</t>
    </r>
  </si>
  <si>
    <r>
      <rPr>
        <i/>
        <sz val="7"/>
        <rFont val="Times New Roman"/>
        <family val="1"/>
        <charset val="204"/>
      </rPr>
      <t>Итого:</t>
    </r>
  </si>
  <si>
    <r>
      <rPr>
        <i/>
        <sz val="7"/>
        <rFont val="Times New Roman"/>
        <family val="1"/>
        <charset val="204"/>
      </rPr>
      <t>Котельная: Бабушкина</t>
    </r>
  </si>
  <si>
    <r>
      <rPr>
        <sz val="7"/>
        <rFont val="Times New Roman"/>
        <family val="1"/>
        <charset val="204"/>
      </rPr>
      <t>Местный</t>
    </r>
  </si>
  <si>
    <r>
      <rPr>
        <sz val="7"/>
        <rFont val="Times New Roman"/>
        <family val="1"/>
        <charset val="204"/>
      </rPr>
      <t>4</t>
    </r>
  </si>
  <si>
    <r>
      <rPr>
        <sz val="7"/>
        <rFont val="Times New Roman"/>
        <family val="1"/>
        <charset val="204"/>
      </rPr>
      <t>5</t>
    </r>
  </si>
  <si>
    <r>
      <rPr>
        <sz val="7"/>
        <rFont val="Times New Roman"/>
        <family val="1"/>
        <charset val="204"/>
      </rPr>
      <t>6</t>
    </r>
  </si>
  <si>
    <r>
      <rPr>
        <i/>
        <sz val="7"/>
        <rFont val="Times New Roman"/>
        <family val="1"/>
        <charset val="204"/>
      </rPr>
      <t>N п/п</t>
    </r>
  </si>
  <si>
    <r>
      <rPr>
        <sz val="7"/>
        <rFont val="Times New Roman"/>
        <family val="1"/>
        <charset val="204"/>
      </rPr>
      <t>1</t>
    </r>
  </si>
  <si>
    <r>
      <rPr>
        <i/>
        <sz val="7"/>
        <rFont val="Times New Roman"/>
        <family val="1"/>
        <charset val="204"/>
      </rPr>
      <t>Котельная: Веpетье</t>
    </r>
  </si>
  <si>
    <r>
      <rPr>
        <sz val="7"/>
        <rFont val="Times New Roman"/>
        <family val="1"/>
        <charset val="204"/>
      </rPr>
      <t>7</t>
    </r>
  </si>
  <si>
    <r>
      <rPr>
        <sz val="7"/>
        <rFont val="Times New Roman"/>
        <family val="1"/>
        <charset val="204"/>
      </rPr>
      <t>Областной</t>
    </r>
  </si>
  <si>
    <r>
      <rPr>
        <i/>
        <sz val="7"/>
        <rFont val="Times New Roman"/>
        <family val="1"/>
        <charset val="204"/>
      </rPr>
      <t>Котельная: Военная база</t>
    </r>
  </si>
  <si>
    <r>
      <rPr>
        <i/>
        <sz val="7"/>
        <rFont val="Times New Roman"/>
        <family val="1"/>
        <charset val="204"/>
      </rPr>
      <t>Котельная: Волжский</t>
    </r>
  </si>
  <si>
    <r>
      <rPr>
        <i/>
        <sz val="7"/>
        <rFont val="Times New Roman"/>
        <family val="1"/>
        <charset val="204"/>
      </rPr>
      <t>Котельная: Газпромнефть</t>
    </r>
  </si>
  <si>
    <r>
      <rPr>
        <i/>
        <sz val="7"/>
        <rFont val="Times New Roman"/>
        <family val="1"/>
        <charset val="204"/>
      </rPr>
      <t>Котельная: ГЭС</t>
    </r>
  </si>
  <si>
    <r>
      <rPr>
        <i/>
        <sz val="7"/>
        <rFont val="Times New Roman"/>
        <family val="1"/>
        <charset val="204"/>
      </rPr>
      <t>2</t>
    </r>
  </si>
  <si>
    <r>
      <rPr>
        <i/>
        <sz val="7"/>
        <rFont val="Times New Roman"/>
        <family val="1"/>
        <charset val="204"/>
      </rPr>
      <t>Котельная: Дом престарелых</t>
    </r>
  </si>
  <si>
    <r>
      <rPr>
        <i/>
        <sz val="7"/>
        <rFont val="Times New Roman"/>
        <family val="1"/>
        <charset val="204"/>
      </rPr>
      <t>Котельная: ИЗ 76/2 ФБУ</t>
    </r>
  </si>
  <si>
    <r>
      <rPr>
        <i/>
        <sz val="7"/>
        <rFont val="Times New Roman"/>
        <family val="1"/>
        <charset val="204"/>
      </rPr>
      <t>Котельная: Магма</t>
    </r>
  </si>
  <si>
    <r>
      <rPr>
        <i/>
        <sz val="7"/>
        <rFont val="Times New Roman"/>
        <family val="1"/>
        <charset val="204"/>
      </rPr>
      <t>Котельная: Мясопродукт</t>
    </r>
  </si>
  <si>
    <r>
      <rPr>
        <i/>
        <sz val="7"/>
        <rFont val="Times New Roman"/>
        <family val="1"/>
        <charset val="204"/>
      </rPr>
      <t>Котельная: НПО Сатурн ОАО</t>
    </r>
  </si>
  <si>
    <r>
      <rPr>
        <sz val="7"/>
        <rFont val="Times New Roman"/>
        <family val="1"/>
        <charset val="204"/>
      </rPr>
      <t>Местный(район)</t>
    </r>
  </si>
  <si>
    <r>
      <rPr>
        <i/>
        <sz val="7"/>
        <rFont val="Times New Roman"/>
        <family val="1"/>
        <charset val="204"/>
      </rPr>
      <t>Котельная: Переборы</t>
    </r>
  </si>
  <si>
    <r>
      <rPr>
        <i/>
        <sz val="7"/>
        <rFont val="Times New Roman"/>
        <family val="1"/>
        <charset val="204"/>
      </rPr>
      <t>Котельная: Полиграф</t>
    </r>
  </si>
  <si>
    <r>
      <rPr>
        <i/>
        <sz val="7"/>
        <rFont val="Times New Roman"/>
        <family val="1"/>
        <charset val="204"/>
      </rPr>
      <t>Котельная: Поток</t>
    </r>
  </si>
  <si>
    <r>
      <rPr>
        <i/>
        <sz val="7"/>
        <rFont val="Times New Roman"/>
        <family val="1"/>
        <charset val="204"/>
      </rPr>
      <t>Котельная: Призма</t>
    </r>
  </si>
  <si>
    <r>
      <rPr>
        <i/>
        <sz val="7"/>
        <rFont val="Times New Roman"/>
        <family val="1"/>
        <charset val="204"/>
      </rPr>
      <t>Котельная: Раскат ЗАО</t>
    </r>
  </si>
  <si>
    <r>
      <rPr>
        <i/>
        <sz val="7"/>
        <rFont val="Times New Roman"/>
        <family val="1"/>
        <charset val="204"/>
      </rPr>
      <t>Котельная: Сельхозтехника</t>
    </r>
  </si>
  <si>
    <r>
      <rPr>
        <i/>
        <sz val="7"/>
        <rFont val="Times New Roman"/>
        <family val="1"/>
        <charset val="204"/>
      </rPr>
      <t>Котельная: Слип</t>
    </r>
  </si>
  <si>
    <r>
      <rPr>
        <i/>
        <sz val="7"/>
        <rFont val="Times New Roman"/>
        <family val="1"/>
        <charset val="204"/>
      </rPr>
      <t>Котельная: СОШ № 12</t>
    </r>
  </si>
  <si>
    <r>
      <rPr>
        <i/>
        <sz val="7"/>
        <rFont val="Times New Roman"/>
        <family val="1"/>
        <charset val="204"/>
      </rPr>
      <t>Котельная: Стоялая</t>
    </r>
  </si>
  <si>
    <r>
      <rPr>
        <i/>
        <sz val="7"/>
        <rFont val="Times New Roman"/>
        <family val="1"/>
        <charset val="204"/>
      </rPr>
      <t>Котельная: Тема</t>
    </r>
  </si>
  <si>
    <r>
      <rPr>
        <i/>
        <sz val="7"/>
        <rFont val="Times New Roman"/>
        <family val="1"/>
        <charset val="204"/>
      </rPr>
      <t>Котельная: Школа-интеpнат</t>
    </r>
  </si>
  <si>
    <t>Муницип.предпр.РМР</t>
  </si>
  <si>
    <t>Муницип.предприятия</t>
  </si>
  <si>
    <t>испр.С.Пер.ГВС на ОТ</t>
  </si>
  <si>
    <t>перекинуть из ГВС в отопл.Гкал по(кот.С.перовская, бюджет:областной</t>
  </si>
  <si>
    <t>авг</t>
  </si>
  <si>
    <t>сент</t>
  </si>
  <si>
    <t xml:space="preserve">ГВС в </t>
  </si>
  <si>
    <t>ОТ</t>
  </si>
  <si>
    <t>ФВ/м.куб./руб-убираем!</t>
  </si>
  <si>
    <t>кот.САТУРН (ИТОГ)</t>
  </si>
  <si>
    <t>перенос</t>
  </si>
  <si>
    <t>пр</t>
  </si>
  <si>
    <t>тема</t>
  </si>
  <si>
    <t>ГВС</t>
  </si>
  <si>
    <t>май</t>
  </si>
  <si>
    <t>куб.м</t>
  </si>
  <si>
    <t>руб.</t>
  </si>
  <si>
    <t>июнь</t>
  </si>
  <si>
    <t>июль</t>
  </si>
  <si>
    <t>август</t>
  </si>
  <si>
    <t>сентябрь</t>
  </si>
  <si>
    <t>Местный</t>
  </si>
  <si>
    <t>Население</t>
  </si>
  <si>
    <t>Насел/Пр</t>
  </si>
  <si>
    <t>Хозрасчет</t>
  </si>
  <si>
    <t>Гкал/сутки</t>
  </si>
  <si>
    <t>ИТОГО</t>
  </si>
  <si>
    <t>Областной</t>
  </si>
  <si>
    <t>формулы</t>
  </si>
  <si>
    <t>из котельных</t>
  </si>
  <si>
    <t>перекинуть из ГВС в отопл.Гкал по(кот.С.перовская, бюджет:областной в население</t>
  </si>
  <si>
    <t>проверка</t>
  </si>
  <si>
    <t>Котельная: ЭЛЕВАТОР</t>
  </si>
  <si>
    <t>Котельная: РыбинскХлеб</t>
  </si>
  <si>
    <r>
      <rPr>
        <sz val="7"/>
        <color indexed="10"/>
        <rFont val="Times New Roman"/>
        <family val="1"/>
        <charset val="204"/>
      </rPr>
      <t>3</t>
    </r>
  </si>
  <si>
    <r>
      <rPr>
        <i/>
        <sz val="7"/>
        <color indexed="10"/>
        <rFont val="Times New Roman"/>
        <family val="1"/>
        <charset val="204"/>
      </rPr>
      <t>отоп</t>
    </r>
  </si>
  <si>
    <r>
      <rPr>
        <i/>
        <sz val="7"/>
        <color indexed="10"/>
        <rFont val="Times New Roman"/>
        <family val="1"/>
        <charset val="204"/>
      </rPr>
      <t>гвс</t>
    </r>
  </si>
  <si>
    <r>
      <rPr>
        <i/>
        <sz val="7"/>
        <color indexed="10"/>
        <rFont val="Times New Roman"/>
        <family val="1"/>
        <charset val="204"/>
      </rPr>
      <t>вент</t>
    </r>
  </si>
  <si>
    <r>
      <rPr>
        <i/>
        <sz val="7"/>
        <color indexed="10"/>
        <rFont val="Times New Roman"/>
        <family val="1"/>
        <charset val="204"/>
      </rPr>
      <t>пар</t>
    </r>
  </si>
  <si>
    <r>
      <rPr>
        <i/>
        <sz val="7"/>
        <color indexed="10"/>
        <rFont val="Times New Roman"/>
        <family val="1"/>
        <charset val="204"/>
      </rPr>
      <t>пот</t>
    </r>
  </si>
  <si>
    <r>
      <rPr>
        <i/>
        <sz val="7"/>
        <color indexed="10"/>
        <rFont val="Times New Roman"/>
        <family val="1"/>
        <charset val="204"/>
      </rPr>
      <t>Всего</t>
    </r>
  </si>
  <si>
    <t>Убраны 5 МКД расс. В 2015г.</t>
  </si>
  <si>
    <t>Убран 1 МКД расс в 2015г.</t>
  </si>
  <si>
    <t>Зам.начальника абонентского отдела по расчетам и анализу</t>
  </si>
  <si>
    <t>Сатик О.В.</t>
  </si>
  <si>
    <t>2017-2018гг.</t>
  </si>
  <si>
    <t xml:space="preserve">Р е а л и з а ц и я, Г кал </t>
  </si>
  <si>
    <t>Р е а л и з а ц и я, Гкал</t>
  </si>
  <si>
    <t xml:space="preserve">Р е а л и з а ц и я, Гкал </t>
  </si>
  <si>
    <t>Плановая реализация теплоэнергии (по нагрузкам) по Бюджетам</t>
  </si>
  <si>
    <t>Котельные/ Группа потребителей</t>
  </si>
  <si>
    <t>Группа потребителей</t>
  </si>
  <si>
    <t>Плановая реализация теплоэнергии (по нагрузкам) по группе потребителей(обобщенной)</t>
  </si>
  <si>
    <t>Местный(район)</t>
  </si>
  <si>
    <t>Федеральный</t>
  </si>
  <si>
    <t>ПРОЧИЕ (МП, МП(РМР),Хозрасчет)</t>
  </si>
  <si>
    <t>НАСЕЛЕНИЕ</t>
  </si>
  <si>
    <r>
      <t>БЮДЖЕТ</t>
    </r>
    <r>
      <rPr>
        <sz val="7"/>
        <rFont val="Times New Roman"/>
        <family val="1"/>
        <charset val="204"/>
      </rPr>
      <t xml:space="preserve"> (Местный,Местный(район),ОбластнойФедеральный)</t>
    </r>
  </si>
  <si>
    <t>местный</t>
  </si>
  <si>
    <t>хозрасчет</t>
  </si>
  <si>
    <t>ПРОЧИЕ (,Хозрасчет)</t>
  </si>
  <si>
    <t>БЮДЖЕТ (Федеральный)</t>
  </si>
  <si>
    <t>БЮДЖЕТ (Местный,Федеральный)</t>
  </si>
  <si>
    <t>ПРОЧИЕ (МП, Хозрасчет)</t>
  </si>
  <si>
    <t>ПРОЧИЕ ( Хозрасчет)</t>
  </si>
  <si>
    <t>БЮДЖЕТ (Местный,Областной,Федеральный)</t>
  </si>
  <si>
    <t>ПРОЧИЕ (МП,МП(РМР), Хозрасчет)</t>
  </si>
  <si>
    <t>ПРОЧИЕ (Хозрасчет)</t>
  </si>
  <si>
    <t>ПРОЧИЕ (МП,Хозрасчет)</t>
  </si>
  <si>
    <t>БЮДЖЕТ (Областной)</t>
  </si>
  <si>
    <t>БЮДЖЕТ (Местный,Местный(район),Областной,Федеральный)</t>
  </si>
  <si>
    <t>ПРОЧИЕ (МП,МП(РМР),Хозрасчет)</t>
  </si>
  <si>
    <t>БЮДЖЕТ (Местный,Областной)</t>
  </si>
  <si>
    <t>ПРОЧИЕ МП,(Хозрасчет)</t>
  </si>
  <si>
    <t>БЮДЖЕТ (Местный)</t>
  </si>
  <si>
    <t>Котельные/ Бюджеты</t>
  </si>
  <si>
    <t>Добавлено с 01.08.2016г.</t>
  </si>
  <si>
    <t>федеральный хозрасчет</t>
  </si>
  <si>
    <t>население</t>
  </si>
  <si>
    <t>до измениний</t>
  </si>
  <si>
    <t>Котельная: ГАЗПРОМНЕФТЬ (с 01.08.2016)</t>
  </si>
  <si>
    <t>разница между старым и новым</t>
  </si>
  <si>
    <t xml:space="preserve">Итого: разница между старым и новым </t>
  </si>
  <si>
    <t>тарифным предложением по ГазпромНефти</t>
  </si>
  <si>
    <t>Население/пр,расчет (добавлено  Отопл. 1 МКД)</t>
  </si>
  <si>
    <t>ГазпрНефть</t>
  </si>
  <si>
    <t>Общее</t>
  </si>
  <si>
    <t>местный, насПР,федер,ХР.</t>
  </si>
  <si>
    <t>насПР</t>
  </si>
  <si>
    <t>ФБ</t>
  </si>
  <si>
    <t>ХР</t>
  </si>
  <si>
    <t>было общее</t>
  </si>
  <si>
    <t>старый хозрасчет</t>
  </si>
  <si>
    <t>стало общее</t>
  </si>
  <si>
    <t>разница между было и стало</t>
  </si>
  <si>
    <t xml:space="preserve">разница между было и стало по </t>
  </si>
  <si>
    <t>ГазПромнефти и Общим ИТОГОМ</t>
  </si>
  <si>
    <t xml:space="preserve">ГазПромнефти </t>
  </si>
  <si>
    <t>стало</t>
  </si>
  <si>
    <t>разница</t>
  </si>
  <si>
    <t>учет план.откл.</t>
  </si>
  <si>
    <r>
      <rPr>
        <i/>
        <sz val="7"/>
        <color indexed="10"/>
        <rFont val="Times New Roman"/>
        <family val="1"/>
        <charset val="204"/>
      </rPr>
      <t>отоп</t>
    </r>
  </si>
  <si>
    <r>
      <rPr>
        <i/>
        <sz val="7"/>
        <color indexed="10"/>
        <rFont val="Times New Roman"/>
        <family val="1"/>
        <charset val="204"/>
      </rPr>
      <t>гвс</t>
    </r>
  </si>
  <si>
    <r>
      <rPr>
        <i/>
        <sz val="7"/>
        <color indexed="10"/>
        <rFont val="Times New Roman"/>
        <family val="1"/>
        <charset val="204"/>
      </rPr>
      <t>вент</t>
    </r>
  </si>
  <si>
    <r>
      <rPr>
        <i/>
        <sz val="7"/>
        <color indexed="10"/>
        <rFont val="Times New Roman"/>
        <family val="1"/>
        <charset val="204"/>
      </rPr>
      <t>пар</t>
    </r>
  </si>
  <si>
    <r>
      <rPr>
        <i/>
        <sz val="7"/>
        <color indexed="10"/>
        <rFont val="Times New Roman"/>
        <family val="1"/>
        <charset val="204"/>
      </rPr>
      <t>пот</t>
    </r>
  </si>
  <si>
    <r>
      <rPr>
        <i/>
        <sz val="7"/>
        <color indexed="10"/>
        <rFont val="Times New Roman"/>
        <family val="1"/>
        <charset val="204"/>
      </rPr>
      <t>Всего</t>
    </r>
  </si>
  <si>
    <t>было</t>
  </si>
  <si>
    <t>нас</t>
  </si>
  <si>
    <t>пар</t>
  </si>
  <si>
    <t>пот</t>
  </si>
  <si>
    <t>Приложение № 2 к договору  №1655 от</t>
  </si>
  <si>
    <t>График отпуска</t>
  </si>
  <si>
    <t>ПОТРЕБИТЕЛЬ: МОУ СОШ № 16</t>
  </si>
  <si>
    <t>Л/сч: 1655</t>
  </si>
  <si>
    <t>01.01.2016 - 31.12.2016</t>
  </si>
  <si>
    <t>Мес.</t>
  </si>
  <si>
    <t>t мес</t>
  </si>
  <si>
    <t>Теплоэнергия</t>
  </si>
  <si>
    <t>Физическая вода</t>
  </si>
  <si>
    <t>ВСЕГО доходов (без НДС)</t>
  </si>
  <si>
    <t>Реализация, Гкал</t>
  </si>
  <si>
    <t>Доход, руб</t>
  </si>
  <si>
    <t>Реализация, куб.м</t>
  </si>
  <si>
    <t>отопл</t>
  </si>
  <si>
    <t>вентл</t>
  </si>
  <si>
    <t>*гвс</t>
  </si>
  <si>
    <t>потери</t>
  </si>
  <si>
    <t>всего</t>
  </si>
  <si>
    <t>сумма</t>
  </si>
  <si>
    <t>НДС</t>
  </si>
  <si>
    <t>подпитка</t>
  </si>
  <si>
    <t>*нужды ГВС</t>
  </si>
  <si>
    <t>конденсат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</si>
  <si>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</si>
  <si>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</si>
  <si>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</si>
  <si>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</si>
  <si>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</si>
  <si>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</si>
  <si>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</si>
  <si>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</si>
  <si>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</si>
  <si>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</si>
  <si>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</si>
  <si>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</si>
  <si>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Год</t>
  </si>
  <si>
    <t>Максимальные нагрузки, Гкал/ч</t>
  </si>
  <si>
    <t>Среднечасовые нагрузки, куб.м/ч</t>
  </si>
  <si>
    <t>Тарифы (теплоэнергия) [ЭОТ(т/э в ГВ]</t>
  </si>
  <si>
    <t>Тарифы (физическая вода)</t>
  </si>
  <si>
    <t>Назначение тарифа</t>
  </si>
  <si>
    <t>Янв-Мар</t>
  </si>
  <si>
    <t>Апр-Июн</t>
  </si>
  <si>
    <t>Июл-Сен</t>
  </si>
  <si>
    <t>Окт-Дек</t>
  </si>
  <si>
    <t>т/энергия на ц/о,руб/Гкал</t>
  </si>
  <si>
    <t>нужды гвс, руб/куб.м</t>
  </si>
  <si>
    <t>т/энергия на гвс,руб/Гкал</t>
  </si>
  <si>
    <t>т/энергия на пар,руб/Гкал</t>
  </si>
  <si>
    <t>Теплоснабжающая организация</t>
  </si>
  <si>
    <t>Потребитель</t>
  </si>
  <si>
    <t>Руководитель</t>
  </si>
  <si>
    <t>О.В.Харисова</t>
  </si>
  <si>
    <t>Директор</t>
  </si>
  <si>
    <t>Сметанина Ольга Николаевна</t>
  </si>
  <si>
    <t>М.П.</t>
  </si>
  <si>
    <t>Исполнитель</t>
  </si>
  <si>
    <t>Аникина Елена Германовна</t>
  </si>
  <si>
    <t>Котельная: Школа № 16</t>
  </si>
  <si>
    <t>шк.16</t>
  </si>
  <si>
    <t>всего.Гкал</t>
  </si>
  <si>
    <t>цифры без ГПН, Школы № 16</t>
  </si>
  <si>
    <r>
      <rPr>
        <i/>
        <sz val="7"/>
        <color indexed="10"/>
        <rFont val="Times New Roman"/>
        <family val="1"/>
        <charset val="204"/>
      </rPr>
      <t>отоп</t>
    </r>
  </si>
  <si>
    <r>
      <rPr>
        <i/>
        <sz val="7"/>
        <color indexed="10"/>
        <rFont val="Times New Roman"/>
        <family val="1"/>
        <charset val="204"/>
      </rPr>
      <t>гвс</t>
    </r>
  </si>
  <si>
    <r>
      <rPr>
        <i/>
        <sz val="7"/>
        <color indexed="10"/>
        <rFont val="Times New Roman"/>
        <family val="1"/>
        <charset val="204"/>
      </rPr>
      <t>вент</t>
    </r>
  </si>
  <si>
    <r>
      <rPr>
        <i/>
        <sz val="7"/>
        <color indexed="10"/>
        <rFont val="Times New Roman"/>
        <family val="1"/>
        <charset val="204"/>
      </rPr>
      <t>пар</t>
    </r>
  </si>
  <si>
    <r>
      <rPr>
        <i/>
        <sz val="7"/>
        <color indexed="10"/>
        <rFont val="Times New Roman"/>
        <family val="1"/>
        <charset val="204"/>
      </rPr>
      <t>пот</t>
    </r>
  </si>
  <si>
    <r>
      <rPr>
        <i/>
        <sz val="7"/>
        <color indexed="10"/>
        <rFont val="Times New Roman"/>
        <family val="1"/>
        <charset val="204"/>
      </rPr>
      <t>Всего</t>
    </r>
  </si>
  <si>
    <t>добавлена Школа № 16</t>
  </si>
  <si>
    <t>30 Котельных/ 9 Бюджетов</t>
  </si>
  <si>
    <t>БЫЛО до Школы № 16</t>
  </si>
  <si>
    <r>
      <rPr>
        <i/>
        <sz val="7"/>
        <color indexed="36"/>
        <rFont val="Times New Roman"/>
        <family val="1"/>
        <charset val="204"/>
      </rPr>
      <t>Итого:</t>
    </r>
  </si>
  <si>
    <r>
      <rPr>
        <i/>
        <sz val="7"/>
        <color indexed="36"/>
        <rFont val="Times New Roman"/>
        <family val="1"/>
        <charset val="204"/>
      </rPr>
      <t>отоп</t>
    </r>
  </si>
  <si>
    <r>
      <rPr>
        <i/>
        <sz val="7"/>
        <color indexed="36"/>
        <rFont val="Times New Roman"/>
        <family val="1"/>
        <charset val="204"/>
      </rPr>
      <t>гвс</t>
    </r>
  </si>
  <si>
    <r>
      <rPr>
        <i/>
        <sz val="7"/>
        <color indexed="36"/>
        <rFont val="Times New Roman"/>
        <family val="1"/>
        <charset val="204"/>
      </rPr>
      <t>вент</t>
    </r>
  </si>
  <si>
    <r>
      <rPr>
        <i/>
        <sz val="7"/>
        <color indexed="36"/>
        <rFont val="Times New Roman"/>
        <family val="1"/>
        <charset val="204"/>
      </rPr>
      <t>пар</t>
    </r>
  </si>
  <si>
    <r>
      <rPr>
        <i/>
        <sz val="7"/>
        <color indexed="36"/>
        <rFont val="Times New Roman"/>
        <family val="1"/>
        <charset val="204"/>
      </rPr>
      <t>пот</t>
    </r>
  </si>
  <si>
    <r>
      <rPr>
        <i/>
        <sz val="7"/>
        <color indexed="36"/>
        <rFont val="Times New Roman"/>
        <family val="1"/>
        <charset val="204"/>
      </rPr>
      <t>Всего</t>
    </r>
  </si>
  <si>
    <t>пот/бюдж</t>
  </si>
  <si>
    <t>пот/прочие</t>
  </si>
  <si>
    <t>потери-бюдж+проч</t>
  </si>
  <si>
    <t>пар+потери-бюдж+проч</t>
  </si>
  <si>
    <t>убираю потери по пару</t>
  </si>
  <si>
    <r>
      <rPr>
        <i/>
        <sz val="7"/>
        <color rgb="FFFF0000"/>
        <rFont val="Times New Roman"/>
        <family val="1"/>
        <charset val="204"/>
      </rPr>
      <t>отоп</t>
    </r>
  </si>
  <si>
    <r>
      <rPr>
        <i/>
        <sz val="7"/>
        <color rgb="FFFF0000"/>
        <rFont val="Times New Roman"/>
        <family val="1"/>
        <charset val="204"/>
      </rPr>
      <t>гвс</t>
    </r>
  </si>
  <si>
    <r>
      <rPr>
        <i/>
        <sz val="7"/>
        <color rgb="FFFF0000"/>
        <rFont val="Times New Roman"/>
        <family val="1"/>
        <charset val="204"/>
      </rPr>
      <t>вент</t>
    </r>
  </si>
  <si>
    <r>
      <rPr>
        <i/>
        <sz val="7"/>
        <color rgb="FFFF0000"/>
        <rFont val="Times New Roman"/>
        <family val="1"/>
        <charset val="204"/>
      </rPr>
      <t>пар</t>
    </r>
  </si>
  <si>
    <r>
      <rPr>
        <i/>
        <sz val="7"/>
        <color rgb="FFFF0000"/>
        <rFont val="Times New Roman"/>
        <family val="1"/>
        <charset val="204"/>
      </rPr>
      <t>пот</t>
    </r>
  </si>
  <si>
    <r>
      <rPr>
        <i/>
        <sz val="7"/>
        <color rgb="FFFF0000"/>
        <rFont val="Times New Roman"/>
        <family val="1"/>
        <charset val="204"/>
      </rPr>
      <t>Всего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</si>
</sst>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0.0"/>
    <numFmt numFmtId="167" formatCode="0.000000"/>
  </numFmts>
  <fonts count="40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color indexed="10"/>
      <name val="Times New Roman"/>
      <family val="1"/>
      <charset val="204"/>
    </font>
    <font>
      <i/>
      <sz val="7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Narrow"/>
      <family val="2"/>
      <charset val="204"/>
    </font>
    <font>
      <i/>
      <sz val="8"/>
      <name val="Arial"/>
      <family val="2"/>
      <charset val="204"/>
    </font>
    <font>
      <sz val="8"/>
      <name val="Arial Narrow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color indexed="36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6" tint="0.39997558519241921"/>
      <name val="Arial"/>
      <family val="2"/>
      <charset val="204"/>
    </font>
    <font>
      <sz val="10"/>
      <color theme="8" tint="0.59999389629810485"/>
      <name val="Times New Roman"/>
      <family val="1"/>
      <charset val="204"/>
    </font>
    <font>
      <sz val="10"/>
      <color theme="8" tint="0.59999389629810485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color theme="3" tint="0.39997558519241921"/>
      <name val="Arial"/>
      <family val="2"/>
      <charset val="204"/>
    </font>
    <font>
      <sz val="10"/>
      <color theme="6"/>
      <name val="Arial"/>
      <family val="2"/>
      <charset val="204"/>
    </font>
    <font>
      <sz val="10"/>
      <color theme="9" tint="0.39997558519241921"/>
      <name val="Arial"/>
      <family val="2"/>
      <charset val="204"/>
    </font>
    <font>
      <sz val="10"/>
      <color rgb="FF7030A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7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right" vertical="top"/>
    </xf>
    <xf numFmtId="0" fontId="1" fillId="0" borderId="0" xfId="0" applyFont="1"/>
    <xf numFmtId="0" fontId="2" fillId="0" borderId="2" xfId="0" applyFont="1" applyBorder="1"/>
    <xf numFmtId="0" fontId="24" fillId="0" borderId="2" xfId="0" applyFont="1" applyBorder="1"/>
    <xf numFmtId="0" fontId="1" fillId="2" borderId="0" xfId="0" applyFont="1" applyFill="1"/>
    <xf numFmtId="0" fontId="1" fillId="0" borderId="2" xfId="0" applyFont="1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0" fontId="0" fillId="2" borderId="2" xfId="0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6" xfId="0" applyFont="1" applyFill="1" applyBorder="1"/>
    <xf numFmtId="0" fontId="25" fillId="0" borderId="2" xfId="0" applyFont="1" applyBorder="1"/>
    <xf numFmtId="0" fontId="0" fillId="0" borderId="0" xfId="0" applyFill="1"/>
    <xf numFmtId="0" fontId="1" fillId="0" borderId="0" xfId="0" applyFont="1" applyFill="1"/>
    <xf numFmtId="0" fontId="1" fillId="0" borderId="2" xfId="0" applyFont="1" applyFill="1" applyBorder="1"/>
    <xf numFmtId="0" fontId="0" fillId="0" borderId="2" xfId="0" applyFill="1" applyBorder="1"/>
    <xf numFmtId="0" fontId="25" fillId="0" borderId="2" xfId="0" applyFont="1" applyFill="1" applyBorder="1"/>
    <xf numFmtId="0" fontId="2" fillId="0" borderId="0" xfId="0" applyFont="1" applyFill="1"/>
    <xf numFmtId="0" fontId="2" fillId="0" borderId="2" xfId="0" applyFont="1" applyFill="1" applyBorder="1"/>
    <xf numFmtId="0" fontId="0" fillId="3" borderId="0" xfId="0" applyFill="1"/>
    <xf numFmtId="0" fontId="1" fillId="3" borderId="2" xfId="0" applyFont="1" applyFill="1" applyBorder="1"/>
    <xf numFmtId="0" fontId="0" fillId="3" borderId="2" xfId="0" applyFill="1" applyBorder="1"/>
    <xf numFmtId="0" fontId="2" fillId="3" borderId="1" xfId="0" applyFont="1" applyFill="1" applyBorder="1" applyAlignment="1">
      <alignment horizontal="right" vertical="top"/>
    </xf>
    <xf numFmtId="0" fontId="25" fillId="3" borderId="2" xfId="0" applyFont="1" applyFill="1" applyBorder="1"/>
    <xf numFmtId="0" fontId="2" fillId="3" borderId="0" xfId="0" applyFont="1" applyFill="1"/>
    <xf numFmtId="0" fontId="2" fillId="3" borderId="2" xfId="0" applyFont="1" applyFill="1" applyBorder="1"/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indent="1"/>
    </xf>
    <xf numFmtId="0" fontId="2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/>
    </xf>
    <xf numFmtId="0" fontId="25" fillId="0" borderId="0" xfId="0" applyFont="1"/>
    <xf numFmtId="0" fontId="24" fillId="0" borderId="1" xfId="0" applyFont="1" applyBorder="1" applyAlignment="1">
      <alignment horizontal="right" vertical="top"/>
    </xf>
    <xf numFmtId="0" fontId="24" fillId="0" borderId="1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 indent="2"/>
    </xf>
    <xf numFmtId="0" fontId="9" fillId="0" borderId="0" xfId="0" applyFont="1" applyFill="1"/>
    <xf numFmtId="2" fontId="9" fillId="0" borderId="0" xfId="0" applyNumberFormat="1" applyFont="1" applyFill="1"/>
    <xf numFmtId="164" fontId="9" fillId="0" borderId="0" xfId="0" applyNumberFormat="1" applyFont="1" applyFill="1" applyAlignment="1"/>
    <xf numFmtId="0" fontId="3" fillId="0" borderId="0" xfId="0" applyFont="1" applyFill="1" applyBorder="1" applyAlignment="1">
      <alignment vertical="top"/>
    </xf>
    <xf numFmtId="0" fontId="26" fillId="0" borderId="0" xfId="0" applyFont="1"/>
    <xf numFmtId="0" fontId="27" fillId="0" borderId="0" xfId="0" applyFont="1" applyFill="1"/>
    <xf numFmtId="0" fontId="27" fillId="0" borderId="0" xfId="0" applyFont="1" applyFill="1" applyBorder="1" applyAlignment="1">
      <alignment vertical="top"/>
    </xf>
    <xf numFmtId="0" fontId="28" fillId="0" borderId="0" xfId="0" applyFont="1"/>
    <xf numFmtId="0" fontId="9" fillId="0" borderId="11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 vertical="top" indent="1"/>
    </xf>
    <xf numFmtId="0" fontId="2" fillId="0" borderId="1" xfId="0" applyFont="1" applyFill="1" applyBorder="1" applyAlignment="1">
      <alignment horizontal="right" vertical="top" indent="2"/>
    </xf>
    <xf numFmtId="0" fontId="2" fillId="2" borderId="1" xfId="0" applyFont="1" applyFill="1" applyBorder="1" applyAlignment="1">
      <alignment horizontal="left" vertical="top" indent="1"/>
    </xf>
    <xf numFmtId="0" fontId="2" fillId="2" borderId="1" xfId="0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/>
    </xf>
    <xf numFmtId="0" fontId="29" fillId="0" borderId="0" xfId="0" applyFont="1" applyFill="1" applyAlignment="1">
      <alignment horizontal="center" vertical="center" wrapText="1"/>
    </xf>
    <xf numFmtId="0" fontId="2" fillId="4" borderId="10" xfId="0" applyFont="1" applyFill="1" applyBorder="1" applyAlignment="1">
      <alignment horizontal="left" vertical="top" indent="8"/>
    </xf>
    <xf numFmtId="0" fontId="2" fillId="4" borderId="0" xfId="0" applyFont="1" applyFill="1" applyBorder="1" applyAlignment="1">
      <alignment horizontal="left" vertical="top" indent="8"/>
    </xf>
    <xf numFmtId="0" fontId="2" fillId="4" borderId="12" xfId="0" applyFont="1" applyFill="1" applyBorder="1" applyAlignment="1">
      <alignment horizontal="right" vertical="top"/>
    </xf>
    <xf numFmtId="0" fontId="2" fillId="4" borderId="13" xfId="0" applyFont="1" applyFill="1" applyBorder="1" applyAlignment="1">
      <alignment horizontal="right" vertical="top"/>
    </xf>
    <xf numFmtId="0" fontId="2" fillId="4" borderId="1" xfId="0" applyFont="1" applyFill="1" applyBorder="1" applyAlignment="1">
      <alignment horizontal="right" vertical="top"/>
    </xf>
    <xf numFmtId="0" fontId="2" fillId="4" borderId="10" xfId="0" applyFont="1" applyFill="1" applyBorder="1" applyAlignment="1">
      <alignment vertical="top"/>
    </xf>
    <xf numFmtId="0" fontId="2" fillId="4" borderId="0" xfId="0" applyFont="1" applyFill="1" applyBorder="1" applyAlignment="1">
      <alignment vertical="top"/>
    </xf>
    <xf numFmtId="0" fontId="2" fillId="4" borderId="0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right" vertical="top"/>
    </xf>
    <xf numFmtId="164" fontId="2" fillId="4" borderId="12" xfId="0" applyNumberFormat="1" applyFont="1" applyFill="1" applyBorder="1" applyAlignment="1">
      <alignment horizontal="right" vertical="top"/>
    </xf>
    <xf numFmtId="0" fontId="2" fillId="5" borderId="0" xfId="0" applyFont="1" applyFill="1"/>
    <xf numFmtId="0" fontId="2" fillId="6" borderId="0" xfId="0" applyFont="1" applyFill="1"/>
    <xf numFmtId="0" fontId="2" fillId="7" borderId="0" xfId="0" applyFont="1" applyFill="1"/>
    <xf numFmtId="0" fontId="2" fillId="8" borderId="0" xfId="0" applyFont="1" applyFill="1"/>
    <xf numFmtId="164" fontId="1" fillId="0" borderId="22" xfId="0" applyNumberFormat="1" applyFont="1" applyFill="1" applyBorder="1" applyAlignment="1">
      <alignment horizontal="right"/>
    </xf>
    <xf numFmtId="0" fontId="1" fillId="0" borderId="22" xfId="0" applyFont="1" applyFill="1" applyBorder="1" applyAlignment="1">
      <alignment horizontal="right"/>
    </xf>
    <xf numFmtId="164" fontId="13" fillId="0" borderId="22" xfId="0" applyNumberFormat="1" applyFont="1" applyFill="1" applyBorder="1" applyAlignment="1">
      <alignment horizontal="right"/>
    </xf>
    <xf numFmtId="0" fontId="13" fillId="0" borderId="22" xfId="0" applyFont="1" applyFill="1" applyBorder="1" applyAlignment="1">
      <alignment horizontal="right"/>
    </xf>
    <xf numFmtId="165" fontId="13" fillId="0" borderId="22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left" vertical="top" indent="1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24" fillId="0" borderId="0" xfId="0" applyFont="1" applyFill="1"/>
    <xf numFmtId="0" fontId="24" fillId="0" borderId="1" xfId="0" applyFont="1" applyFill="1" applyBorder="1" applyAlignment="1">
      <alignment horizontal="left" vertical="top" indent="1"/>
    </xf>
    <xf numFmtId="0" fontId="25" fillId="0" borderId="0" xfId="0" applyFont="1" applyFill="1"/>
    <xf numFmtId="0" fontId="25" fillId="3" borderId="0" xfId="0" applyFont="1" applyFill="1"/>
    <xf numFmtId="0" fontId="24" fillId="0" borderId="1" xfId="0" applyFont="1" applyFill="1" applyBorder="1" applyAlignment="1">
      <alignment horizontal="center" vertical="top"/>
    </xf>
    <xf numFmtId="0" fontId="34" fillId="0" borderId="1" xfId="0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14" fillId="0" borderId="0" xfId="0" applyNumberFormat="1" applyFont="1" applyAlignment="1">
      <alignment horizontal="right"/>
    </xf>
    <xf numFmtId="0" fontId="17" fillId="0" borderId="23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18" fillId="0" borderId="22" xfId="0" applyFont="1" applyBorder="1" applyAlignment="1">
      <alignment horizontal="left"/>
    </xf>
    <xf numFmtId="166" fontId="18" fillId="0" borderId="22" xfId="0" applyNumberFormat="1" applyFont="1" applyBorder="1" applyAlignment="1">
      <alignment horizontal="right"/>
    </xf>
    <xf numFmtId="164" fontId="18" fillId="0" borderId="22" xfId="0" applyNumberFormat="1" applyFont="1" applyBorder="1" applyAlignment="1">
      <alignment horizontal="right"/>
    </xf>
    <xf numFmtId="0" fontId="18" fillId="0" borderId="22" xfId="0" applyFont="1" applyBorder="1" applyAlignment="1">
      <alignment horizontal="right"/>
    </xf>
    <xf numFmtId="4" fontId="18" fillId="0" borderId="22" xfId="0" applyNumberFormat="1" applyFont="1" applyBorder="1" applyAlignment="1">
      <alignment horizontal="right"/>
    </xf>
    <xf numFmtId="4" fontId="18" fillId="0" borderId="22" xfId="0" applyNumberFormat="1" applyFont="1" applyBorder="1" applyAlignment="1">
      <alignment horizontal="right" wrapText="1"/>
    </xf>
    <xf numFmtId="2" fontId="18" fillId="0" borderId="22" xfId="0" applyNumberFormat="1" applyFont="1" applyBorder="1" applyAlignment="1">
      <alignment horizontal="right"/>
    </xf>
    <xf numFmtId="0" fontId="18" fillId="0" borderId="22" xfId="0" applyFont="1" applyBorder="1" applyAlignment="1">
      <alignment horizontal="right" wrapText="1"/>
    </xf>
    <xf numFmtId="1" fontId="18" fillId="0" borderId="22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7" fontId="18" fillId="0" borderId="22" xfId="0" applyNumberFormat="1" applyFont="1" applyBorder="1" applyAlignment="1">
      <alignment horizontal="right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1" fillId="0" borderId="22" xfId="0" applyFont="1" applyBorder="1" applyAlignment="1">
      <alignment horizontal="left"/>
    </xf>
    <xf numFmtId="4" fontId="21" fillId="0" borderId="22" xfId="0" applyNumberFormat="1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indent="1"/>
    </xf>
    <xf numFmtId="0" fontId="6" fillId="0" borderId="0" xfId="0" applyFont="1" applyFill="1" applyBorder="1" applyAlignment="1">
      <alignment horizontal="right" vertical="top"/>
    </xf>
    <xf numFmtId="0" fontId="24" fillId="0" borderId="1" xfId="0" applyFont="1" applyFill="1" applyBorder="1" applyAlignment="1">
      <alignment horizontal="left" vertical="top" wrapText="1"/>
    </xf>
    <xf numFmtId="0" fontId="35" fillId="0" borderId="0" xfId="0" applyFont="1" applyFill="1"/>
    <xf numFmtId="0" fontId="35" fillId="0" borderId="1" xfId="0" applyFont="1" applyFill="1" applyBorder="1" applyAlignment="1">
      <alignment horizontal="right" vertical="top"/>
    </xf>
    <xf numFmtId="164" fontId="35" fillId="0" borderId="1" xfId="0" applyNumberFormat="1" applyFont="1" applyFill="1" applyBorder="1" applyAlignment="1">
      <alignment horizontal="right" vertical="top"/>
    </xf>
    <xf numFmtId="0" fontId="35" fillId="0" borderId="1" xfId="0" applyFont="1" applyFill="1" applyBorder="1" applyAlignment="1">
      <alignment horizontal="left" vertical="top" indent="1"/>
    </xf>
    <xf numFmtId="2" fontId="35" fillId="0" borderId="1" xfId="0" applyNumberFormat="1" applyFont="1" applyFill="1" applyBorder="1" applyAlignment="1">
      <alignment horizontal="right" vertical="top"/>
    </xf>
    <xf numFmtId="0" fontId="35" fillId="9" borderId="0" xfId="0" applyFont="1" applyFill="1"/>
    <xf numFmtId="0" fontId="0" fillId="0" borderId="0" xfId="0" applyBorder="1"/>
    <xf numFmtId="0" fontId="0" fillId="0" borderId="0" xfId="0" applyFill="1" applyBorder="1"/>
    <xf numFmtId="0" fontId="0" fillId="3" borderId="0" xfId="0" applyFill="1" applyBorder="1"/>
    <xf numFmtId="0" fontId="1" fillId="12" borderId="0" xfId="0" applyFont="1" applyFill="1"/>
    <xf numFmtId="0" fontId="0" fillId="12" borderId="0" xfId="0" applyFill="1"/>
    <xf numFmtId="0" fontId="2" fillId="0" borderId="17" xfId="0" applyFont="1" applyFill="1" applyBorder="1" applyAlignment="1">
      <alignment horizontal="left" vertical="top" indent="8"/>
    </xf>
    <xf numFmtId="0" fontId="2" fillId="0" borderId="18" xfId="0" applyFont="1" applyFill="1" applyBorder="1" applyAlignment="1">
      <alignment horizontal="left" vertical="top" indent="8"/>
    </xf>
    <xf numFmtId="0" fontId="2" fillId="0" borderId="10" xfId="0" applyFont="1" applyFill="1" applyBorder="1" applyAlignment="1">
      <alignment horizontal="left" vertical="top" indent="8"/>
    </xf>
    <xf numFmtId="0" fontId="2" fillId="0" borderId="19" xfId="0" applyFont="1" applyFill="1" applyBorder="1" applyAlignment="1">
      <alignment horizontal="left" vertical="top" indent="8"/>
    </xf>
    <xf numFmtId="0" fontId="2" fillId="0" borderId="14" xfId="0" applyFont="1" applyFill="1" applyBorder="1" applyAlignment="1">
      <alignment horizontal="right" vertical="top"/>
    </xf>
    <xf numFmtId="0" fontId="2" fillId="0" borderId="11" xfId="0" applyFont="1" applyFill="1" applyBorder="1" applyAlignment="1">
      <alignment horizontal="right" vertical="top"/>
    </xf>
    <xf numFmtId="0" fontId="2" fillId="0" borderId="15" xfId="0" applyFont="1" applyFill="1" applyBorder="1" applyAlignment="1">
      <alignment horizontal="right" vertical="top"/>
    </xf>
    <xf numFmtId="0" fontId="9" fillId="0" borderId="14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left" vertical="top"/>
    </xf>
    <xf numFmtId="0" fontId="12" fillId="0" borderId="11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horizontal="left" vertical="top"/>
    </xf>
    <xf numFmtId="0" fontId="2" fillId="0" borderId="14" xfId="0" applyFont="1" applyFill="1" applyBorder="1" applyAlignment="1">
      <alignment horizontal="left" vertical="top"/>
    </xf>
    <xf numFmtId="0" fontId="2" fillId="0" borderId="15" xfId="0" applyFont="1" applyFill="1" applyBorder="1" applyAlignment="1">
      <alignment horizontal="left" vertical="top"/>
    </xf>
    <xf numFmtId="0" fontId="2" fillId="0" borderId="16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4" fillId="0" borderId="14" xfId="0" applyFont="1" applyFill="1" applyBorder="1" applyAlignment="1">
      <alignment horizontal="left" vertical="top"/>
    </xf>
    <xf numFmtId="0" fontId="2" fillId="0" borderId="20" xfId="0" applyFont="1" applyFill="1" applyBorder="1" applyAlignment="1">
      <alignment horizontal="left" vertical="top" indent="8"/>
    </xf>
    <xf numFmtId="0" fontId="2" fillId="0" borderId="21" xfId="0" applyFont="1" applyFill="1" applyBorder="1" applyAlignment="1">
      <alignment horizontal="left" vertical="top" indent="8"/>
    </xf>
    <xf numFmtId="0" fontId="2" fillId="0" borderId="16" xfId="0" applyFont="1" applyFill="1" applyBorder="1" applyAlignment="1">
      <alignment horizontal="left" vertical="top" indent="4"/>
    </xf>
    <xf numFmtId="0" fontId="2" fillId="0" borderId="12" xfId="0" applyFont="1" applyFill="1" applyBorder="1" applyAlignment="1">
      <alignment horizontal="left" vertical="top" indent="4"/>
    </xf>
    <xf numFmtId="0" fontId="2" fillId="0" borderId="13" xfId="0" applyFont="1" applyFill="1" applyBorder="1" applyAlignment="1">
      <alignment horizontal="left" vertical="top" indent="4"/>
    </xf>
    <xf numFmtId="0" fontId="24" fillId="0" borderId="14" xfId="0" applyFont="1" applyFill="1" applyBorder="1" applyAlignment="1">
      <alignment horizontal="right" vertical="top"/>
    </xf>
    <xf numFmtId="0" fontId="24" fillId="0" borderId="11" xfId="0" applyFont="1" applyFill="1" applyBorder="1" applyAlignment="1">
      <alignment horizontal="right" vertical="top"/>
    </xf>
    <xf numFmtId="0" fontId="24" fillId="0" borderId="15" xfId="0" applyFont="1" applyFill="1" applyBorder="1" applyAlignment="1">
      <alignment horizontal="right" vertical="top"/>
    </xf>
    <xf numFmtId="0" fontId="24" fillId="0" borderId="14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horizontal="left" vertical="top"/>
    </xf>
    <xf numFmtId="0" fontId="24" fillId="0" borderId="15" xfId="0" applyFont="1" applyFill="1" applyBorder="1" applyAlignment="1">
      <alignment horizontal="left" vertical="top"/>
    </xf>
    <xf numFmtId="0" fontId="38" fillId="0" borderId="14" xfId="0" applyFont="1" applyFill="1" applyBorder="1" applyAlignment="1">
      <alignment horizontal="left" vertical="top"/>
    </xf>
    <xf numFmtId="0" fontId="38" fillId="0" borderId="11" xfId="0" applyFont="1" applyFill="1" applyBorder="1" applyAlignment="1">
      <alignment horizontal="left" vertical="top"/>
    </xf>
    <xf numFmtId="0" fontId="38" fillId="0" borderId="15" xfId="0" applyFont="1" applyFill="1" applyBorder="1" applyAlignment="1">
      <alignment horizontal="left" vertical="top"/>
    </xf>
    <xf numFmtId="0" fontId="37" fillId="0" borderId="14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top" indent="4"/>
    </xf>
    <xf numFmtId="0" fontId="7" fillId="0" borderId="12" xfId="0" applyFont="1" applyFill="1" applyBorder="1" applyAlignment="1">
      <alignment horizontal="left" vertical="top" indent="4"/>
    </xf>
    <xf numFmtId="0" fontId="7" fillId="0" borderId="13" xfId="0" applyFont="1" applyFill="1" applyBorder="1" applyAlignment="1">
      <alignment horizontal="left" vertical="top" indent="4"/>
    </xf>
    <xf numFmtId="0" fontId="2" fillId="0" borderId="14" xfId="0" applyFont="1" applyFill="1" applyBorder="1" applyAlignment="1">
      <alignment horizontal="right" vertical="top" wrapText="1"/>
    </xf>
    <xf numFmtId="0" fontId="2" fillId="0" borderId="15" xfId="0" applyFont="1" applyFill="1" applyBorder="1" applyAlignment="1">
      <alignment horizontal="right" vertical="top" wrapText="1"/>
    </xf>
    <xf numFmtId="0" fontId="4" fillId="0" borderId="14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0" fontId="36" fillId="0" borderId="14" xfId="0" applyFont="1" applyFill="1" applyBorder="1" applyAlignment="1">
      <alignment horizontal="left" vertical="top" wrapText="1"/>
    </xf>
    <xf numFmtId="0" fontId="36" fillId="0" borderId="11" xfId="0" applyFont="1" applyFill="1" applyBorder="1" applyAlignment="1">
      <alignment horizontal="left" vertical="top" wrapText="1"/>
    </xf>
    <xf numFmtId="0" fontId="36" fillId="0" borderId="15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indent="4"/>
    </xf>
    <xf numFmtId="0" fontId="4" fillId="0" borderId="16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left" vertical="top" indent="4"/>
    </xf>
    <xf numFmtId="0" fontId="5" fillId="0" borderId="13" xfId="0" applyFont="1" applyFill="1" applyBorder="1" applyAlignment="1">
      <alignment horizontal="left" vertical="top" indent="4"/>
    </xf>
    <xf numFmtId="0" fontId="35" fillId="0" borderId="17" xfId="0" applyFont="1" applyFill="1" applyBorder="1" applyAlignment="1">
      <alignment horizontal="left" vertical="top" indent="8"/>
    </xf>
    <xf numFmtId="0" fontId="35" fillId="0" borderId="18" xfId="0" applyFont="1" applyFill="1" applyBorder="1" applyAlignment="1">
      <alignment horizontal="left" vertical="top" indent="8"/>
    </xf>
    <xf numFmtId="0" fontId="35" fillId="0" borderId="10" xfId="0" applyFont="1" applyFill="1" applyBorder="1" applyAlignment="1">
      <alignment horizontal="left" vertical="top" indent="8"/>
    </xf>
    <xf numFmtId="0" fontId="35" fillId="0" borderId="19" xfId="0" applyFont="1" applyFill="1" applyBorder="1" applyAlignment="1">
      <alignment horizontal="left" vertical="top" indent="8"/>
    </xf>
    <xf numFmtId="0" fontId="29" fillId="10" borderId="0" xfId="0" applyFont="1" applyFill="1" applyAlignment="1">
      <alignment horizontal="center" vertical="center" wrapText="1"/>
    </xf>
    <xf numFmtId="0" fontId="29" fillId="11" borderId="0" xfId="0" applyFont="1" applyFill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top" indent="8"/>
    </xf>
    <xf numFmtId="0" fontId="2" fillId="2" borderId="18" xfId="0" applyFont="1" applyFill="1" applyBorder="1" applyAlignment="1">
      <alignment horizontal="left" vertical="top" indent="8"/>
    </xf>
    <xf numFmtId="0" fontId="2" fillId="2" borderId="10" xfId="0" applyFont="1" applyFill="1" applyBorder="1" applyAlignment="1">
      <alignment horizontal="left" vertical="top" indent="8"/>
    </xf>
    <xf numFmtId="0" fontId="2" fillId="2" borderId="19" xfId="0" applyFont="1" applyFill="1" applyBorder="1" applyAlignment="1">
      <alignment horizontal="left" vertical="top" indent="8"/>
    </xf>
    <xf numFmtId="0" fontId="2" fillId="2" borderId="14" xfId="0" applyFont="1" applyFill="1" applyBorder="1" applyAlignment="1">
      <alignment horizontal="right" vertical="top"/>
    </xf>
    <xf numFmtId="0" fontId="2" fillId="2" borderId="11" xfId="0" applyFont="1" applyFill="1" applyBorder="1" applyAlignment="1">
      <alignment horizontal="right" vertical="top"/>
    </xf>
    <xf numFmtId="0" fontId="2" fillId="2" borderId="14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16" xfId="0" applyFont="1" applyFill="1" applyBorder="1" applyAlignment="1">
      <alignment horizontal="left" vertical="top" indent="4"/>
    </xf>
    <xf numFmtId="0" fontId="2" fillId="2" borderId="12" xfId="0" applyFont="1" applyFill="1" applyBorder="1" applyAlignment="1">
      <alignment horizontal="left" vertical="top" indent="4"/>
    </xf>
    <xf numFmtId="0" fontId="2" fillId="2" borderId="13" xfId="0" applyFont="1" applyFill="1" applyBorder="1" applyAlignment="1">
      <alignment horizontal="left" vertical="top" indent="4"/>
    </xf>
    <xf numFmtId="0" fontId="2" fillId="2" borderId="14" xfId="0" applyFont="1" applyFill="1" applyBorder="1" applyAlignment="1">
      <alignment horizontal="right" vertical="top" wrapText="1"/>
    </xf>
    <xf numFmtId="0" fontId="2" fillId="2" borderId="15" xfId="0" applyFont="1" applyFill="1" applyBorder="1" applyAlignment="1">
      <alignment horizontal="right" vertical="top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left" vertical="top"/>
    </xf>
    <xf numFmtId="0" fontId="2" fillId="2" borderId="16" xfId="0" applyFont="1" applyFill="1" applyBorder="1" applyAlignment="1">
      <alignment horizontal="center" vertical="top"/>
    </xf>
    <xf numFmtId="0" fontId="2" fillId="2" borderId="12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top"/>
    </xf>
    <xf numFmtId="0" fontId="8" fillId="0" borderId="12" xfId="0" applyFont="1" applyFill="1" applyBorder="1" applyAlignment="1">
      <alignment horizontal="left" vertical="top" indent="4"/>
    </xf>
    <xf numFmtId="0" fontId="8" fillId="0" borderId="13" xfId="0" applyFont="1" applyFill="1" applyBorder="1" applyAlignment="1">
      <alignment horizontal="left" vertical="top" indent="4"/>
    </xf>
    <xf numFmtId="0" fontId="24" fillId="0" borderId="14" xfId="0" applyFont="1" applyBorder="1" applyAlignment="1">
      <alignment horizontal="right" vertical="top"/>
    </xf>
    <xf numFmtId="0" fontId="24" fillId="0" borderId="11" xfId="0" applyFont="1" applyBorder="1" applyAlignment="1">
      <alignment horizontal="right" vertical="top"/>
    </xf>
    <xf numFmtId="0" fontId="24" fillId="0" borderId="14" xfId="0" applyFont="1" applyBorder="1" applyAlignment="1">
      <alignment horizontal="left" vertical="top"/>
    </xf>
    <xf numFmtId="0" fontId="24" fillId="0" borderId="11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19" fillId="0" borderId="22" xfId="0" applyFont="1" applyBorder="1" applyAlignment="1">
      <alignment horizontal="center"/>
    </xf>
    <xf numFmtId="0" fontId="21" fillId="0" borderId="22" xfId="0" applyFont="1" applyBorder="1" applyAlignment="1">
      <alignment horizontal="left"/>
    </xf>
    <xf numFmtId="0" fontId="16" fillId="0" borderId="0" xfId="0" applyFont="1" applyAlignment="1">
      <alignment horizontal="left" vertical="center" wrapText="1"/>
    </xf>
    <xf numFmtId="0" fontId="21" fillId="0" borderId="22" xfId="0" applyFont="1" applyBorder="1" applyAlignment="1">
      <alignment horizont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2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AF886"/>
  <sheetViews>
    <sheetView tabSelected="1" workbookViewId="0">
      <selection activeCell="D789" sqref="D789"/>
    </sheetView>
  </sheetViews>
  <sheetFormatPr defaultRowHeight="13.2" x14ac:dyDescent="0.25"/>
  <cols>
    <col min="1" max="1" width="4" style="24" customWidth="1"/>
    <col min="2" max="2" width="36" style="24" customWidth="1"/>
    <col min="3" max="3" width="6" style="24" customWidth="1"/>
    <col min="4" max="4" width="12.109375" style="24" bestFit="1" customWidth="1"/>
    <col min="5" max="5" width="11.109375" style="24" bestFit="1" customWidth="1"/>
    <col min="6" max="6" width="12.109375" style="24" bestFit="1" customWidth="1"/>
    <col min="7" max="13" width="11.109375" style="24" bestFit="1" customWidth="1"/>
    <col min="14" max="14" width="12.6640625" style="24" customWidth="1"/>
    <col min="15" max="15" width="11.109375" style="24" bestFit="1" customWidth="1"/>
    <col min="16" max="16" width="14.109375" style="24" bestFit="1" customWidth="1"/>
  </cols>
  <sheetData>
    <row r="1" spans="1:16" ht="16.8" x14ac:dyDescent="0.25">
      <c r="A1" s="51" t="s">
        <v>121</v>
      </c>
    </row>
    <row r="3" spans="1:16" x14ac:dyDescent="0.25">
      <c r="A3" s="46"/>
      <c r="P3" s="19" t="s">
        <v>114</v>
      </c>
    </row>
    <row r="4" spans="1:16" ht="13.8" thickBot="1" x14ac:dyDescent="0.3"/>
    <row r="5" spans="1:16" ht="13.5" customHeight="1" thickBot="1" x14ac:dyDescent="0.3">
      <c r="A5" s="156" t="s">
        <v>8</v>
      </c>
      <c r="B5" s="181" t="s">
        <v>120</v>
      </c>
      <c r="C5" s="151"/>
      <c r="D5" s="188" t="s">
        <v>115</v>
      </c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90"/>
    </row>
    <row r="6" spans="1:16" ht="13.8" thickBot="1" x14ac:dyDescent="0.3">
      <c r="A6" s="158"/>
      <c r="B6" s="182"/>
      <c r="C6" s="152"/>
      <c r="D6" s="36" t="s">
        <v>10</v>
      </c>
      <c r="E6" s="36" t="s">
        <v>11</v>
      </c>
      <c r="F6" s="35" t="s">
        <v>12</v>
      </c>
      <c r="G6" s="36" t="s">
        <v>13</v>
      </c>
      <c r="H6" s="35" t="s">
        <v>14</v>
      </c>
      <c r="I6" s="35" t="s">
        <v>15</v>
      </c>
      <c r="J6" s="35" t="s">
        <v>16</v>
      </c>
      <c r="K6" s="36" t="s">
        <v>17</v>
      </c>
      <c r="L6" s="37" t="s">
        <v>18</v>
      </c>
      <c r="M6" s="41" t="s">
        <v>19</v>
      </c>
      <c r="N6" s="36" t="s">
        <v>20</v>
      </c>
      <c r="O6" s="36" t="s">
        <v>21</v>
      </c>
      <c r="P6" s="35" t="s">
        <v>22</v>
      </c>
    </row>
    <row r="7" spans="1:16" ht="13.8" thickBot="1" x14ac:dyDescent="0.3">
      <c r="A7" s="163" t="s">
        <v>23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5"/>
    </row>
    <row r="8" spans="1:16" ht="13.8" thickBot="1" x14ac:dyDescent="0.3">
      <c r="A8" s="151">
        <v>1</v>
      </c>
      <c r="B8" s="160" t="s">
        <v>130</v>
      </c>
      <c r="C8" s="37" t="s">
        <v>26</v>
      </c>
      <c r="D8" s="42">
        <v>49.38</v>
      </c>
      <c r="E8" s="42">
        <v>42.555999999999997</v>
      </c>
      <c r="F8" s="42">
        <v>42.954000000000001</v>
      </c>
      <c r="G8" s="42">
        <v>25.039000000000001</v>
      </c>
      <c r="H8" s="42">
        <v>4.452</v>
      </c>
      <c r="I8" s="42">
        <v>0</v>
      </c>
      <c r="J8" s="42">
        <v>0</v>
      </c>
      <c r="K8" s="42">
        <v>0</v>
      </c>
      <c r="L8" s="42">
        <v>0</v>
      </c>
      <c r="M8" s="42">
        <v>26.212</v>
      </c>
      <c r="N8" s="42">
        <v>32.371000000000002</v>
      </c>
      <c r="O8" s="42">
        <v>44.307000000000002</v>
      </c>
      <c r="P8" s="42">
        <v>267.27100000000002</v>
      </c>
    </row>
    <row r="9" spans="1:16" ht="13.8" thickBot="1" x14ac:dyDescent="0.3">
      <c r="A9" s="159"/>
      <c r="B9" s="159"/>
      <c r="C9" s="37" t="s">
        <v>27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</row>
    <row r="10" spans="1:16" ht="13.8" thickBot="1" x14ac:dyDescent="0.3">
      <c r="A10" s="159"/>
      <c r="B10" s="159"/>
      <c r="C10" s="37" t="s">
        <v>28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</row>
    <row r="11" spans="1:16" ht="13.8" thickBot="1" x14ac:dyDescent="0.3">
      <c r="A11" s="159"/>
      <c r="B11" s="159"/>
      <c r="C11" s="37" t="s">
        <v>29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</row>
    <row r="12" spans="1:16" ht="13.8" thickBot="1" x14ac:dyDescent="0.3">
      <c r="A12" s="159"/>
      <c r="B12" s="159"/>
      <c r="C12" s="37" t="s">
        <v>30</v>
      </c>
      <c r="D12" s="42">
        <v>1.482</v>
      </c>
      <c r="E12" s="42">
        <v>1.276</v>
      </c>
      <c r="F12" s="42">
        <v>1.2889999999999999</v>
      </c>
      <c r="G12" s="42">
        <v>0.752</v>
      </c>
      <c r="H12" s="42">
        <v>0.13300000000000001</v>
      </c>
      <c r="I12" s="42">
        <v>0</v>
      </c>
      <c r="J12" s="42">
        <v>0</v>
      </c>
      <c r="K12" s="42">
        <v>0</v>
      </c>
      <c r="L12" s="42">
        <v>0</v>
      </c>
      <c r="M12" s="42">
        <v>0.78700000000000003</v>
      </c>
      <c r="N12" s="42">
        <v>0.97099999999999997</v>
      </c>
      <c r="O12" s="42">
        <v>1.329</v>
      </c>
      <c r="P12" s="42">
        <v>8.0190000000000001</v>
      </c>
    </row>
    <row r="13" spans="1:16" ht="13.5" customHeight="1" thickBot="1" x14ac:dyDescent="0.3">
      <c r="A13" s="152"/>
      <c r="B13" s="152"/>
      <c r="C13" s="37" t="s">
        <v>31</v>
      </c>
      <c r="D13" s="42">
        <v>50.862000000000002</v>
      </c>
      <c r="E13" s="42">
        <v>43.832000000000001</v>
      </c>
      <c r="F13" s="42">
        <v>44.243000000000002</v>
      </c>
      <c r="G13" s="42">
        <v>25.791</v>
      </c>
      <c r="H13" s="42">
        <v>4.585</v>
      </c>
      <c r="I13" s="42">
        <v>0</v>
      </c>
      <c r="J13" s="42">
        <v>0</v>
      </c>
      <c r="K13" s="42">
        <v>0</v>
      </c>
      <c r="L13" s="42">
        <v>0</v>
      </c>
      <c r="M13" s="42">
        <v>26.998999999999999</v>
      </c>
      <c r="N13" s="42">
        <v>33.341999999999999</v>
      </c>
      <c r="O13" s="42">
        <v>45.636000000000003</v>
      </c>
      <c r="P13" s="42">
        <v>275.29000000000002</v>
      </c>
    </row>
    <row r="14" spans="1:16" ht="13.8" thickBot="1" x14ac:dyDescent="0.3">
      <c r="A14" s="151">
        <v>2</v>
      </c>
      <c r="B14" s="151" t="s">
        <v>125</v>
      </c>
      <c r="C14" s="37" t="s">
        <v>27</v>
      </c>
      <c r="D14" s="42">
        <v>128.50899999999999</v>
      </c>
      <c r="E14" s="42">
        <v>120.21899999999999</v>
      </c>
      <c r="F14" s="42">
        <v>128.50899999999999</v>
      </c>
      <c r="G14" s="42">
        <v>124.364</v>
      </c>
      <c r="H14" s="42">
        <v>110.732</v>
      </c>
      <c r="I14" s="42">
        <v>103.63800000000001</v>
      </c>
      <c r="J14" s="42">
        <v>58.728000000000002</v>
      </c>
      <c r="K14" s="42">
        <v>107.092</v>
      </c>
      <c r="L14" s="42">
        <v>107.16</v>
      </c>
      <c r="M14" s="42">
        <v>128.50899999999999</v>
      </c>
      <c r="N14" s="42">
        <v>124.364</v>
      </c>
      <c r="O14" s="42">
        <v>128.50899999999999</v>
      </c>
      <c r="P14" s="42">
        <v>1370.3330000000001</v>
      </c>
    </row>
    <row r="15" spans="1:16" ht="13.8" thickBot="1" x14ac:dyDescent="0.3">
      <c r="A15" s="159"/>
      <c r="B15" s="159"/>
      <c r="C15" s="37" t="s">
        <v>28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</row>
    <row r="16" spans="1:16" ht="13.8" thickBot="1" x14ac:dyDescent="0.3">
      <c r="A16" s="159"/>
      <c r="B16" s="159"/>
      <c r="C16" s="37" t="s">
        <v>29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</row>
    <row r="17" spans="1:21" ht="13.8" thickBot="1" x14ac:dyDescent="0.3">
      <c r="A17" s="159"/>
      <c r="B17" s="159"/>
      <c r="C17" s="37" t="s">
        <v>30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</row>
    <row r="18" spans="1:21" ht="13.8" thickBot="1" x14ac:dyDescent="0.3">
      <c r="A18" s="152"/>
      <c r="B18" s="152"/>
      <c r="C18" s="37" t="s">
        <v>31</v>
      </c>
      <c r="D18" s="42">
        <v>883.34299999999996</v>
      </c>
      <c r="E18" s="42">
        <v>770.73500000000001</v>
      </c>
      <c r="F18" s="42">
        <v>785.11</v>
      </c>
      <c r="G18" s="42">
        <v>507.11700000000002</v>
      </c>
      <c r="H18" s="42">
        <v>178.77699999999999</v>
      </c>
      <c r="I18" s="42">
        <v>103.63800000000001</v>
      </c>
      <c r="J18" s="42">
        <v>58.728000000000002</v>
      </c>
      <c r="K18" s="42">
        <v>107.092</v>
      </c>
      <c r="L18" s="42">
        <v>107.16</v>
      </c>
      <c r="M18" s="42">
        <v>529.19100000000003</v>
      </c>
      <c r="N18" s="42">
        <v>619.19200000000001</v>
      </c>
      <c r="O18" s="42">
        <v>805.79100000000005</v>
      </c>
      <c r="P18" s="42">
        <v>5455.8739999999998</v>
      </c>
    </row>
    <row r="19" spans="1:21" ht="13.5" customHeight="1" thickBot="1" x14ac:dyDescent="0.3">
      <c r="A19" s="151" t="s">
        <v>34</v>
      </c>
      <c r="B19" s="160" t="s">
        <v>129</v>
      </c>
      <c r="C19" s="37" t="s">
        <v>26</v>
      </c>
      <c r="D19" s="42">
        <v>17.032</v>
      </c>
      <c r="E19" s="42">
        <v>14.586</v>
      </c>
      <c r="F19" s="42">
        <v>14.651999999999999</v>
      </c>
      <c r="G19" s="42">
        <v>8.0589999999999993</v>
      </c>
      <c r="H19" s="42">
        <v>1.325</v>
      </c>
      <c r="I19" s="42">
        <v>0</v>
      </c>
      <c r="J19" s="42">
        <v>0</v>
      </c>
      <c r="K19" s="42">
        <v>0</v>
      </c>
      <c r="L19" s="42">
        <v>0</v>
      </c>
      <c r="M19" s="42">
        <v>8.4529999999999994</v>
      </c>
      <c r="N19" s="42">
        <v>10.773999999999999</v>
      </c>
      <c r="O19" s="42">
        <v>15.153</v>
      </c>
      <c r="P19" s="42">
        <v>90.034000000000006</v>
      </c>
      <c r="U19" s="56"/>
    </row>
    <row r="20" spans="1:21" ht="13.5" customHeight="1" thickBot="1" x14ac:dyDescent="0.3">
      <c r="A20" s="159"/>
      <c r="B20" s="159"/>
      <c r="C20" s="37" t="s">
        <v>27</v>
      </c>
      <c r="D20" s="42">
        <v>1.6E-2</v>
      </c>
      <c r="E20" s="42">
        <v>1.4999999999999999E-2</v>
      </c>
      <c r="F20" s="42">
        <v>1.6E-2</v>
      </c>
      <c r="G20" s="42">
        <v>1.6E-2</v>
      </c>
      <c r="H20" s="42">
        <v>4.0000000000000001E-3</v>
      </c>
      <c r="I20" s="42">
        <v>0</v>
      </c>
      <c r="J20" s="42">
        <v>0</v>
      </c>
      <c r="K20" s="42">
        <v>0</v>
      </c>
      <c r="L20" s="42">
        <v>0</v>
      </c>
      <c r="M20" s="42">
        <v>1.6E-2</v>
      </c>
      <c r="N20" s="42">
        <v>1.6E-2</v>
      </c>
      <c r="O20" s="42">
        <v>1.6E-2</v>
      </c>
      <c r="P20" s="42">
        <v>0.115</v>
      </c>
      <c r="U20" s="57"/>
    </row>
    <row r="21" spans="1:21" ht="13.5" customHeight="1" thickBot="1" x14ac:dyDescent="0.3">
      <c r="A21" s="159"/>
      <c r="B21" s="159"/>
      <c r="C21" s="37" t="s">
        <v>28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U21" s="57"/>
    </row>
    <row r="22" spans="1:21" ht="13.5" customHeight="1" thickBot="1" x14ac:dyDescent="0.3">
      <c r="A22" s="159"/>
      <c r="B22" s="159"/>
      <c r="C22" s="37" t="s">
        <v>29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U22" s="57"/>
    </row>
    <row r="23" spans="1:21" ht="13.5" customHeight="1" thickBot="1" x14ac:dyDescent="0.3">
      <c r="A23" s="159"/>
      <c r="B23" s="159"/>
      <c r="C23" s="37" t="s">
        <v>30</v>
      </c>
      <c r="D23" s="42">
        <v>0.51100000000000001</v>
      </c>
      <c r="E23" s="42">
        <v>0.438</v>
      </c>
      <c r="F23" s="42">
        <v>0.44</v>
      </c>
      <c r="G23" s="42">
        <v>0.24199999999999999</v>
      </c>
      <c r="H23" s="42">
        <v>0.04</v>
      </c>
      <c r="I23" s="42">
        <v>0</v>
      </c>
      <c r="J23" s="42">
        <v>0</v>
      </c>
      <c r="K23" s="42">
        <v>0</v>
      </c>
      <c r="L23" s="42">
        <v>0</v>
      </c>
      <c r="M23" s="42">
        <v>0.254</v>
      </c>
      <c r="N23" s="42">
        <v>0.32300000000000001</v>
      </c>
      <c r="O23" s="42">
        <v>0.45500000000000002</v>
      </c>
      <c r="P23" s="42">
        <v>2.7029999999999998</v>
      </c>
      <c r="U23" s="57"/>
    </row>
    <row r="24" spans="1:21" ht="13.5" customHeight="1" thickBot="1" x14ac:dyDescent="0.3">
      <c r="A24" s="152"/>
      <c r="B24" s="152"/>
      <c r="C24" s="37" t="s">
        <v>31</v>
      </c>
      <c r="D24" s="42">
        <v>17.559000000000001</v>
      </c>
      <c r="E24" s="42">
        <v>15.039</v>
      </c>
      <c r="F24" s="42">
        <v>15.108000000000001</v>
      </c>
      <c r="G24" s="42">
        <v>8.3170000000000002</v>
      </c>
      <c r="H24" s="42">
        <v>1.369</v>
      </c>
      <c r="I24" s="42">
        <v>0</v>
      </c>
      <c r="J24" s="42">
        <v>0</v>
      </c>
      <c r="K24" s="42">
        <v>0</v>
      </c>
      <c r="L24" s="42">
        <v>0</v>
      </c>
      <c r="M24" s="42">
        <v>8.7230000000000008</v>
      </c>
      <c r="N24" s="42">
        <v>11.113</v>
      </c>
      <c r="O24" s="42">
        <v>15.624000000000001</v>
      </c>
      <c r="P24" s="42">
        <v>92.852000000000004</v>
      </c>
      <c r="U24" s="57"/>
    </row>
    <row r="25" spans="1:21" ht="13.5" customHeight="1" thickBot="1" x14ac:dyDescent="0.3">
      <c r="A25" s="138" t="s">
        <v>36</v>
      </c>
      <c r="B25" s="139"/>
      <c r="C25" s="37" t="s">
        <v>26</v>
      </c>
      <c r="D25" s="42">
        <v>821.24599999999998</v>
      </c>
      <c r="E25" s="42">
        <v>707.65800000000002</v>
      </c>
      <c r="F25" s="42">
        <v>714.20699999999999</v>
      </c>
      <c r="G25" s="42">
        <v>415.851</v>
      </c>
      <c r="H25" s="42">
        <v>73.822000000000003</v>
      </c>
      <c r="I25" s="42">
        <v>0</v>
      </c>
      <c r="J25" s="42">
        <v>0</v>
      </c>
      <c r="K25" s="42">
        <v>0</v>
      </c>
      <c r="L25" s="42">
        <v>0</v>
      </c>
      <c r="M25" s="42">
        <v>435.34699999999998</v>
      </c>
      <c r="N25" s="42">
        <v>537.97299999999996</v>
      </c>
      <c r="O25" s="42">
        <v>736.74199999999996</v>
      </c>
      <c r="P25" s="42">
        <v>4442.8459999999995</v>
      </c>
      <c r="U25" s="57"/>
    </row>
    <row r="26" spans="1:21" ht="13.5" customHeight="1" thickBot="1" x14ac:dyDescent="0.3">
      <c r="A26" s="140"/>
      <c r="B26" s="141"/>
      <c r="C26" s="37" t="s">
        <v>27</v>
      </c>
      <c r="D26" s="42">
        <v>128.52500000000001</v>
      </c>
      <c r="E26" s="42">
        <v>120.23399999999999</v>
      </c>
      <c r="F26" s="42">
        <v>128.52500000000001</v>
      </c>
      <c r="G26" s="42">
        <v>124.38</v>
      </c>
      <c r="H26" s="42">
        <v>110.736</v>
      </c>
      <c r="I26" s="42">
        <v>103.63800000000001</v>
      </c>
      <c r="J26" s="42">
        <v>58.728000000000002</v>
      </c>
      <c r="K26" s="42">
        <v>107.092</v>
      </c>
      <c r="L26" s="42">
        <v>107.16</v>
      </c>
      <c r="M26" s="42">
        <v>128.52500000000001</v>
      </c>
      <c r="N26" s="42">
        <v>124.38</v>
      </c>
      <c r="O26" s="42">
        <v>128.52500000000001</v>
      </c>
      <c r="P26" s="42">
        <v>1370.4480000000001</v>
      </c>
      <c r="U26" s="57"/>
    </row>
    <row r="27" spans="1:21" ht="13.5" customHeight="1" thickBot="1" x14ac:dyDescent="0.3">
      <c r="A27" s="140"/>
      <c r="B27" s="141"/>
      <c r="C27" s="37" t="s">
        <v>28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U27" s="57"/>
    </row>
    <row r="28" spans="1:21" ht="13.5" customHeight="1" thickBot="1" x14ac:dyDescent="0.3">
      <c r="A28" s="140"/>
      <c r="B28" s="141"/>
      <c r="C28" s="37" t="s">
        <v>29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U28" s="57"/>
    </row>
    <row r="29" spans="1:21" ht="13.5" customHeight="1" thickBot="1" x14ac:dyDescent="0.3">
      <c r="A29" s="140"/>
      <c r="B29" s="141"/>
      <c r="C29" s="37" t="s">
        <v>30</v>
      </c>
      <c r="D29" s="42">
        <v>1.9930000000000001</v>
      </c>
      <c r="E29" s="42">
        <v>1.714</v>
      </c>
      <c r="F29" s="42">
        <v>1.7290000000000001</v>
      </c>
      <c r="G29" s="42">
        <v>0.99399999999999999</v>
      </c>
      <c r="H29" s="42">
        <v>0.17299999999999999</v>
      </c>
      <c r="I29" s="42">
        <v>0</v>
      </c>
      <c r="J29" s="42">
        <v>0</v>
      </c>
      <c r="K29" s="42">
        <v>0</v>
      </c>
      <c r="L29" s="42">
        <v>0</v>
      </c>
      <c r="M29" s="42">
        <v>1.0409999999999999</v>
      </c>
      <c r="N29" s="42">
        <v>1.294</v>
      </c>
      <c r="O29" s="42">
        <v>1.784</v>
      </c>
      <c r="P29" s="42">
        <v>10.722</v>
      </c>
      <c r="U29" s="57"/>
    </row>
    <row r="30" spans="1:21" ht="13.5" customHeight="1" thickBot="1" x14ac:dyDescent="0.3">
      <c r="A30" s="161"/>
      <c r="B30" s="162"/>
      <c r="C30" s="37" t="s">
        <v>31</v>
      </c>
      <c r="D30" s="42">
        <v>951.76400000000001</v>
      </c>
      <c r="E30" s="42">
        <v>829.60599999999999</v>
      </c>
      <c r="F30" s="42">
        <v>844.46100000000001</v>
      </c>
      <c r="G30" s="42">
        <v>541.22500000000002</v>
      </c>
      <c r="H30" s="42">
        <v>184.73099999999999</v>
      </c>
      <c r="I30" s="42">
        <v>103.63800000000001</v>
      </c>
      <c r="J30" s="42">
        <v>58.728000000000002</v>
      </c>
      <c r="K30" s="42">
        <v>107.092</v>
      </c>
      <c r="L30" s="42">
        <v>107.16</v>
      </c>
      <c r="M30" s="42">
        <v>564.91300000000001</v>
      </c>
      <c r="N30" s="42">
        <v>663.64700000000005</v>
      </c>
      <c r="O30" s="42">
        <v>867.05100000000004</v>
      </c>
      <c r="P30" s="42">
        <v>5824.0159999999996</v>
      </c>
      <c r="U30" s="57"/>
    </row>
    <row r="31" spans="1:21" ht="13.5" customHeight="1" thickBot="1" x14ac:dyDescent="0.3">
      <c r="A31" s="163" t="s">
        <v>37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5"/>
      <c r="U31" s="57"/>
    </row>
    <row r="32" spans="1:21" ht="13.5" customHeight="1" thickBot="1" x14ac:dyDescent="0.3">
      <c r="A32" s="179" t="s">
        <v>42</v>
      </c>
      <c r="B32" s="181" t="s">
        <v>120</v>
      </c>
      <c r="C32" s="151"/>
      <c r="D32" s="188" t="s">
        <v>115</v>
      </c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90"/>
    </row>
    <row r="33" spans="1:16" ht="13.8" thickBot="1" x14ac:dyDescent="0.3">
      <c r="A33" s="180"/>
      <c r="B33" s="182"/>
      <c r="C33" s="152"/>
      <c r="D33" s="36" t="s">
        <v>10</v>
      </c>
      <c r="E33" s="37" t="s">
        <v>11</v>
      </c>
      <c r="F33" s="35" t="s">
        <v>12</v>
      </c>
      <c r="G33" s="36" t="s">
        <v>13</v>
      </c>
      <c r="H33" s="35" t="s">
        <v>14</v>
      </c>
      <c r="I33" s="35" t="s">
        <v>15</v>
      </c>
      <c r="J33" s="35" t="s">
        <v>16</v>
      </c>
      <c r="K33" s="36" t="s">
        <v>17</v>
      </c>
      <c r="L33" s="37" t="s">
        <v>18</v>
      </c>
      <c r="M33" s="41" t="s">
        <v>19</v>
      </c>
      <c r="N33" s="36" t="s">
        <v>20</v>
      </c>
      <c r="O33" s="41" t="s">
        <v>21</v>
      </c>
      <c r="P33" s="35" t="s">
        <v>22</v>
      </c>
    </row>
    <row r="34" spans="1:16" ht="13.8" thickBot="1" x14ac:dyDescent="0.3">
      <c r="A34" s="151">
        <v>1</v>
      </c>
      <c r="B34" s="160" t="s">
        <v>131</v>
      </c>
      <c r="C34" s="37" t="s">
        <v>26</v>
      </c>
      <c r="D34" s="58">
        <v>718.13400000000001</v>
      </c>
      <c r="E34" s="37">
        <v>618.01400000000001</v>
      </c>
      <c r="F34" s="37">
        <v>623.13599999999997</v>
      </c>
      <c r="G34" s="58">
        <v>358.68399999999997</v>
      </c>
      <c r="H34" s="37">
        <v>62.745999999999995</v>
      </c>
      <c r="I34" s="37">
        <v>0</v>
      </c>
      <c r="J34" s="37">
        <v>0</v>
      </c>
      <c r="K34" s="58">
        <v>0</v>
      </c>
      <c r="L34" s="37">
        <v>0</v>
      </c>
      <c r="M34" s="37">
        <v>375.63900000000001</v>
      </c>
      <c r="N34" s="58">
        <v>467.06799999999998</v>
      </c>
      <c r="O34" s="37">
        <v>643.13600000000008</v>
      </c>
      <c r="P34" s="37">
        <v>3866.5569999999998</v>
      </c>
    </row>
    <row r="35" spans="1:16" ht="13.8" thickBot="1" x14ac:dyDescent="0.3">
      <c r="A35" s="159"/>
      <c r="B35" s="159"/>
      <c r="C35" s="37" t="s">
        <v>27</v>
      </c>
      <c r="D35" s="58">
        <v>98.117000000000004</v>
      </c>
      <c r="E35" s="37">
        <v>91.786000000000001</v>
      </c>
      <c r="F35" s="37">
        <v>98.117000000000004</v>
      </c>
      <c r="G35" s="58">
        <v>94.950999999999993</v>
      </c>
      <c r="H35" s="37">
        <v>95.683000000000007</v>
      </c>
      <c r="I35" s="37">
        <v>48.951000000000001</v>
      </c>
      <c r="J35" s="37">
        <v>94.843000000000004</v>
      </c>
      <c r="K35" s="58">
        <v>94.843000000000004</v>
      </c>
      <c r="L35" s="37">
        <v>91.790999999999997</v>
      </c>
      <c r="M35" s="37">
        <v>98.117000000000004</v>
      </c>
      <c r="N35" s="58">
        <v>94.950999999999993</v>
      </c>
      <c r="O35" s="37">
        <v>98.117000000000004</v>
      </c>
      <c r="P35" s="37">
        <v>1100.2670000000001</v>
      </c>
    </row>
    <row r="36" spans="1:16" ht="13.8" thickBot="1" x14ac:dyDescent="0.3">
      <c r="A36" s="159"/>
      <c r="B36" s="159"/>
      <c r="C36" s="37" t="s">
        <v>28</v>
      </c>
      <c r="D36" s="58">
        <v>55.509</v>
      </c>
      <c r="E36" s="37">
        <v>47.838000000000001</v>
      </c>
      <c r="F36" s="37">
        <v>48.286000000000001</v>
      </c>
      <c r="G36" s="58">
        <v>28.146999999999998</v>
      </c>
      <c r="H36" s="37">
        <v>5.0039999999999996</v>
      </c>
      <c r="I36" s="37">
        <v>0</v>
      </c>
      <c r="J36" s="37">
        <v>0</v>
      </c>
      <c r="K36" s="58">
        <v>0</v>
      </c>
      <c r="L36" s="37">
        <v>0</v>
      </c>
      <c r="M36" s="37">
        <v>29.465</v>
      </c>
      <c r="N36" s="58">
        <v>36.389000000000003</v>
      </c>
      <c r="O36" s="37">
        <v>49.805999999999997</v>
      </c>
      <c r="P36" s="37">
        <v>300.44400000000002</v>
      </c>
    </row>
    <row r="37" spans="1:16" ht="13.8" thickBot="1" x14ac:dyDescent="0.3">
      <c r="A37" s="159"/>
      <c r="B37" s="159"/>
      <c r="C37" s="37" t="s">
        <v>29</v>
      </c>
      <c r="D37" s="58">
        <v>0</v>
      </c>
      <c r="E37" s="37">
        <v>0</v>
      </c>
      <c r="F37" s="37">
        <v>0</v>
      </c>
      <c r="G37" s="58">
        <v>0</v>
      </c>
      <c r="H37" s="37">
        <v>0</v>
      </c>
      <c r="I37" s="37">
        <v>0</v>
      </c>
      <c r="J37" s="37">
        <v>0</v>
      </c>
      <c r="K37" s="58">
        <v>0</v>
      </c>
      <c r="L37" s="37">
        <v>0</v>
      </c>
      <c r="M37" s="37">
        <v>0</v>
      </c>
      <c r="N37" s="58">
        <v>0</v>
      </c>
      <c r="O37" s="37">
        <v>0</v>
      </c>
      <c r="P37" s="37">
        <v>0</v>
      </c>
    </row>
    <row r="38" spans="1:16" ht="13.8" thickBot="1" x14ac:dyDescent="0.3">
      <c r="A38" s="159"/>
      <c r="B38" s="159"/>
      <c r="C38" s="37" t="s">
        <v>30</v>
      </c>
      <c r="D38" s="58">
        <v>3.5149999999999997</v>
      </c>
      <c r="E38" s="37">
        <v>3.0110000000000001</v>
      </c>
      <c r="F38" s="37">
        <v>3.0249999999999999</v>
      </c>
      <c r="G38" s="58">
        <v>1.6679999999999999</v>
      </c>
      <c r="H38" s="37">
        <v>0.27500000000000002</v>
      </c>
      <c r="I38" s="37">
        <v>0</v>
      </c>
      <c r="J38" s="37">
        <v>0</v>
      </c>
      <c r="K38" s="58">
        <v>0</v>
      </c>
      <c r="L38" s="37">
        <v>0</v>
      </c>
      <c r="M38" s="37">
        <v>1.7490000000000001</v>
      </c>
      <c r="N38" s="58">
        <v>2.226</v>
      </c>
      <c r="O38" s="37">
        <v>3.1280000000000001</v>
      </c>
      <c r="P38" s="37">
        <v>18.597000000000001</v>
      </c>
    </row>
    <row r="39" spans="1:16" ht="13.8" thickBot="1" x14ac:dyDescent="0.3">
      <c r="A39" s="152"/>
      <c r="B39" s="152"/>
      <c r="C39" s="37" t="s">
        <v>31</v>
      </c>
      <c r="D39" s="58">
        <v>875.27499999999998</v>
      </c>
      <c r="E39" s="37">
        <v>760.649</v>
      </c>
      <c r="F39" s="37">
        <v>772.56399999999996</v>
      </c>
      <c r="G39" s="58">
        <v>483.45</v>
      </c>
      <c r="H39" s="37">
        <v>163.708</v>
      </c>
      <c r="I39" s="37">
        <v>48.951000000000001</v>
      </c>
      <c r="J39" s="37">
        <v>94.843000000000004</v>
      </c>
      <c r="K39" s="58">
        <v>94.843000000000004</v>
      </c>
      <c r="L39" s="37">
        <v>91.790999999999997</v>
      </c>
      <c r="M39" s="37">
        <v>504.97</v>
      </c>
      <c r="N39" s="58">
        <v>600.63400000000001</v>
      </c>
      <c r="O39" s="37">
        <v>794.18700000000001</v>
      </c>
      <c r="P39" s="37">
        <v>5285.8649999999998</v>
      </c>
    </row>
    <row r="40" spans="1:16" ht="13.8" thickBot="1" x14ac:dyDescent="0.3">
      <c r="A40" s="142">
        <v>2</v>
      </c>
      <c r="B40" s="151" t="s">
        <v>125</v>
      </c>
      <c r="C40" s="37" t="s">
        <v>26</v>
      </c>
      <c r="D40" s="37">
        <v>5855.6360000000004</v>
      </c>
      <c r="E40" s="37">
        <v>5046.3789999999999</v>
      </c>
      <c r="F40" s="37">
        <v>5093.6000000000004</v>
      </c>
      <c r="G40" s="37">
        <v>2969.221</v>
      </c>
      <c r="H40" s="37">
        <v>527.86</v>
      </c>
      <c r="I40" s="37">
        <v>0</v>
      </c>
      <c r="J40" s="37">
        <v>0</v>
      </c>
      <c r="K40" s="37">
        <v>0</v>
      </c>
      <c r="L40" s="37">
        <v>0</v>
      </c>
      <c r="M40" s="37">
        <v>3108.3009999999999</v>
      </c>
      <c r="N40" s="37">
        <v>3838.6400000000003</v>
      </c>
      <c r="O40" s="37">
        <v>5254.0280000000002</v>
      </c>
      <c r="P40" s="37">
        <v>31693.664999999997</v>
      </c>
    </row>
    <row r="41" spans="1:16" ht="13.8" thickBot="1" x14ac:dyDescent="0.3">
      <c r="A41" s="143"/>
      <c r="B41" s="159"/>
      <c r="C41" s="37" t="s">
        <v>27</v>
      </c>
      <c r="D41" s="37">
        <v>1402.5809999999999</v>
      </c>
      <c r="E41" s="37">
        <v>1312.0929999999998</v>
      </c>
      <c r="F41" s="37">
        <v>1402.5809999999999</v>
      </c>
      <c r="G41" s="37">
        <v>1357.337</v>
      </c>
      <c r="H41" s="37">
        <v>1248.8799999999999</v>
      </c>
      <c r="I41" s="37">
        <v>628.33199999999999</v>
      </c>
      <c r="J41" s="37">
        <v>1217.3969999999999</v>
      </c>
      <c r="K41" s="37">
        <v>1217.3969999999999</v>
      </c>
      <c r="L41" s="37">
        <v>1208.5889999999999</v>
      </c>
      <c r="M41" s="37">
        <v>1402.5809999999999</v>
      </c>
      <c r="N41" s="37">
        <v>1357.337</v>
      </c>
      <c r="O41" s="37">
        <v>1402.5809999999999</v>
      </c>
      <c r="P41" s="37">
        <v>15157.686000000002</v>
      </c>
    </row>
    <row r="42" spans="1:16" ht="13.8" thickBot="1" x14ac:dyDescent="0.3">
      <c r="A42" s="143"/>
      <c r="B42" s="159"/>
      <c r="C42" s="37" t="s">
        <v>28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</row>
    <row r="43" spans="1:16" ht="13.8" thickBot="1" x14ac:dyDescent="0.3">
      <c r="A43" s="143"/>
      <c r="B43" s="159"/>
      <c r="C43" s="37" t="s">
        <v>29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</row>
    <row r="44" spans="1:16" ht="13.8" thickBot="1" x14ac:dyDescent="0.3">
      <c r="A44" s="143"/>
      <c r="B44" s="159"/>
      <c r="C44" s="37" t="s">
        <v>30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</row>
    <row r="45" spans="1:16" ht="13.8" thickBot="1" x14ac:dyDescent="0.3">
      <c r="A45" s="144"/>
      <c r="B45" s="152"/>
      <c r="C45" s="37" t="s">
        <v>31</v>
      </c>
      <c r="D45" s="37">
        <v>7258.2169999999996</v>
      </c>
      <c r="E45" s="37">
        <v>6358.4720000000007</v>
      </c>
      <c r="F45" s="37">
        <v>6496.1809999999996</v>
      </c>
      <c r="G45" s="37">
        <v>4326.558</v>
      </c>
      <c r="H45" s="37">
        <v>1776.74</v>
      </c>
      <c r="I45" s="37">
        <v>628.33199999999999</v>
      </c>
      <c r="J45" s="37">
        <v>1217.3969999999999</v>
      </c>
      <c r="K45" s="37">
        <v>1217.3969999999999</v>
      </c>
      <c r="L45" s="37">
        <v>1208.5889999999999</v>
      </c>
      <c r="M45" s="37">
        <v>4510.8820000000005</v>
      </c>
      <c r="N45" s="37">
        <v>5195.9769999999999</v>
      </c>
      <c r="O45" s="37">
        <v>6656.6090000000004</v>
      </c>
      <c r="P45" s="37">
        <v>46851.351000000002</v>
      </c>
    </row>
    <row r="46" spans="1:16" ht="13.8" thickBot="1" x14ac:dyDescent="0.3">
      <c r="A46" s="142">
        <v>3</v>
      </c>
      <c r="B46" s="151" t="s">
        <v>132</v>
      </c>
      <c r="C46" s="37" t="s">
        <v>26</v>
      </c>
      <c r="D46" s="37">
        <v>162.16</v>
      </c>
      <c r="E46" s="37">
        <v>137.851</v>
      </c>
      <c r="F46" s="37">
        <v>137.70500000000001</v>
      </c>
      <c r="G46" s="37">
        <v>70.36</v>
      </c>
      <c r="H46" s="37">
        <v>10.29</v>
      </c>
      <c r="I46" s="37">
        <v>0</v>
      </c>
      <c r="J46" s="37">
        <v>0</v>
      </c>
      <c r="K46" s="37">
        <v>0</v>
      </c>
      <c r="L46" s="37">
        <v>0</v>
      </c>
      <c r="M46" s="37">
        <v>73.992999999999995</v>
      </c>
      <c r="N46" s="37">
        <v>98.260999999999996</v>
      </c>
      <c r="O46" s="37">
        <v>142.852</v>
      </c>
      <c r="P46" s="37">
        <v>833.47199999999998</v>
      </c>
    </row>
    <row r="47" spans="1:16" ht="13.8" thickBot="1" x14ac:dyDescent="0.3">
      <c r="A47" s="143"/>
      <c r="B47" s="159"/>
      <c r="C47" s="37" t="s">
        <v>27</v>
      </c>
      <c r="D47" s="37">
        <v>14.013</v>
      </c>
      <c r="E47" s="37">
        <v>13.11</v>
      </c>
      <c r="F47" s="37">
        <v>14.013</v>
      </c>
      <c r="G47" s="37">
        <v>13.561</v>
      </c>
      <c r="H47" s="37">
        <v>13.631</v>
      </c>
      <c r="I47" s="37">
        <v>6.9889999999999999</v>
      </c>
      <c r="J47" s="37">
        <v>13.541</v>
      </c>
      <c r="K47" s="37">
        <v>13.541</v>
      </c>
      <c r="L47" s="37">
        <v>13.163</v>
      </c>
      <c r="M47" s="37">
        <v>14.013</v>
      </c>
      <c r="N47" s="37">
        <v>13.561</v>
      </c>
      <c r="O47" s="37">
        <v>14.013</v>
      </c>
      <c r="P47" s="37">
        <v>157.149</v>
      </c>
    </row>
    <row r="48" spans="1:16" ht="13.8" thickBot="1" x14ac:dyDescent="0.3">
      <c r="A48" s="143"/>
      <c r="B48" s="159"/>
      <c r="C48" s="37" t="s">
        <v>28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</row>
    <row r="49" spans="1:18" ht="13.8" thickBot="1" x14ac:dyDescent="0.3">
      <c r="A49" s="143"/>
      <c r="B49" s="159"/>
      <c r="C49" s="37" t="s">
        <v>29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</row>
    <row r="50" spans="1:18" ht="13.8" thickBot="1" x14ac:dyDescent="0.3">
      <c r="A50" s="143"/>
      <c r="B50" s="159"/>
      <c r="C50" s="37" t="s">
        <v>30</v>
      </c>
      <c r="D50" s="37">
        <v>6.56</v>
      </c>
      <c r="E50" s="37">
        <v>5.5519999999999996</v>
      </c>
      <c r="F50" s="37">
        <v>5.5250000000000004</v>
      </c>
      <c r="G50" s="37">
        <v>2.6859999999999999</v>
      </c>
      <c r="H50" s="37">
        <v>0.35799999999999998</v>
      </c>
      <c r="I50" s="37">
        <v>0</v>
      </c>
      <c r="J50" s="37">
        <v>0</v>
      </c>
      <c r="K50" s="37">
        <v>0</v>
      </c>
      <c r="L50" s="37">
        <v>0</v>
      </c>
      <c r="M50" s="37">
        <v>2.827</v>
      </c>
      <c r="N50" s="37">
        <v>3.8650000000000002</v>
      </c>
      <c r="O50" s="37">
        <v>5.7430000000000003</v>
      </c>
      <c r="P50" s="37">
        <v>33.116</v>
      </c>
    </row>
    <row r="51" spans="1:18" ht="13.8" thickBot="1" x14ac:dyDescent="0.3">
      <c r="A51" s="144"/>
      <c r="B51" s="152"/>
      <c r="C51" s="37" t="s">
        <v>31</v>
      </c>
      <c r="D51" s="37">
        <v>182.733</v>
      </c>
      <c r="E51" s="37">
        <v>156.51300000000001</v>
      </c>
      <c r="F51" s="37">
        <v>157.24299999999999</v>
      </c>
      <c r="G51" s="37">
        <v>86.606999999999999</v>
      </c>
      <c r="H51" s="37">
        <v>24.279</v>
      </c>
      <c r="I51" s="37">
        <v>6.9889999999999999</v>
      </c>
      <c r="J51" s="37">
        <v>13.541</v>
      </c>
      <c r="K51" s="37">
        <v>13.541</v>
      </c>
      <c r="L51" s="37">
        <v>13.163</v>
      </c>
      <c r="M51" s="37">
        <v>90.832999999999998</v>
      </c>
      <c r="N51" s="37">
        <v>115.687</v>
      </c>
      <c r="O51" s="37">
        <v>162.608</v>
      </c>
      <c r="P51" s="37">
        <v>1023.737</v>
      </c>
    </row>
    <row r="52" spans="1:18" ht="13.8" thickBot="1" x14ac:dyDescent="0.3">
      <c r="A52" s="138" t="s">
        <v>36</v>
      </c>
      <c r="B52" s="139"/>
      <c r="C52" s="37" t="s">
        <v>26</v>
      </c>
      <c r="D52" s="37">
        <v>6735.93</v>
      </c>
      <c r="E52" s="37">
        <v>5802.2439999999997</v>
      </c>
      <c r="F52" s="37">
        <v>5854.4409999999998</v>
      </c>
      <c r="G52" s="37">
        <v>3398.2649999999999</v>
      </c>
      <c r="H52" s="37">
        <v>600.89599999999996</v>
      </c>
      <c r="I52" s="37">
        <v>0</v>
      </c>
      <c r="J52" s="37">
        <v>0</v>
      </c>
      <c r="K52" s="37">
        <v>0</v>
      </c>
      <c r="L52" s="37">
        <v>0</v>
      </c>
      <c r="M52" s="37">
        <v>3557.933</v>
      </c>
      <c r="N52" s="37">
        <v>4403.9690000000001</v>
      </c>
      <c r="O52" s="37">
        <v>6040.0159999999996</v>
      </c>
      <c r="P52" s="37">
        <v>36393.694000000003</v>
      </c>
    </row>
    <row r="53" spans="1:18" ht="13.8" thickBot="1" x14ac:dyDescent="0.3">
      <c r="A53" s="140"/>
      <c r="B53" s="141"/>
      <c r="C53" s="37" t="s">
        <v>27</v>
      </c>
      <c r="D53" s="37">
        <v>1514.711</v>
      </c>
      <c r="E53" s="37">
        <v>1416.989</v>
      </c>
      <c r="F53" s="37">
        <v>1514.711</v>
      </c>
      <c r="G53" s="37">
        <v>1465.8489999999999</v>
      </c>
      <c r="H53" s="37">
        <v>1358.194</v>
      </c>
      <c r="I53" s="37">
        <v>684.27200000000005</v>
      </c>
      <c r="J53" s="37">
        <v>1325.7809999999999</v>
      </c>
      <c r="K53" s="37">
        <v>1325.7809999999999</v>
      </c>
      <c r="L53" s="37">
        <v>1313.5429999999999</v>
      </c>
      <c r="M53" s="37">
        <v>1514.711</v>
      </c>
      <c r="N53" s="37">
        <v>1465.8489999999999</v>
      </c>
      <c r="O53" s="37">
        <v>1514.711</v>
      </c>
      <c r="P53" s="37">
        <v>16415.101999999999</v>
      </c>
    </row>
    <row r="54" spans="1:18" ht="13.8" thickBot="1" x14ac:dyDescent="0.3">
      <c r="A54" s="140"/>
      <c r="B54" s="141"/>
      <c r="C54" s="37" t="s">
        <v>28</v>
      </c>
      <c r="D54" s="37">
        <v>55.509</v>
      </c>
      <c r="E54" s="37">
        <v>47.838000000000001</v>
      </c>
      <c r="F54" s="37">
        <v>48.286000000000001</v>
      </c>
      <c r="G54" s="37">
        <v>28.146999999999998</v>
      </c>
      <c r="H54" s="37">
        <v>5.0039999999999996</v>
      </c>
      <c r="I54" s="37">
        <v>0</v>
      </c>
      <c r="J54" s="37">
        <v>0</v>
      </c>
      <c r="K54" s="37">
        <v>0</v>
      </c>
      <c r="L54" s="37">
        <v>0</v>
      </c>
      <c r="M54" s="37">
        <v>29.465</v>
      </c>
      <c r="N54" s="37">
        <v>36.389000000000003</v>
      </c>
      <c r="O54" s="37">
        <v>49.805999999999997</v>
      </c>
      <c r="P54" s="37">
        <v>300.44400000000002</v>
      </c>
    </row>
    <row r="55" spans="1:18" ht="13.8" thickBot="1" x14ac:dyDescent="0.3">
      <c r="A55" s="140"/>
      <c r="B55" s="141"/>
      <c r="C55" s="37" t="s">
        <v>29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</row>
    <row r="56" spans="1:18" ht="13.8" thickBot="1" x14ac:dyDescent="0.3">
      <c r="A56" s="140"/>
      <c r="B56" s="141"/>
      <c r="C56" s="37" t="s">
        <v>30</v>
      </c>
      <c r="D56" s="37">
        <v>10.074999999999999</v>
      </c>
      <c r="E56" s="37">
        <v>8.5630000000000006</v>
      </c>
      <c r="F56" s="37">
        <v>8.5500000000000007</v>
      </c>
      <c r="G56" s="37">
        <v>4.3540000000000001</v>
      </c>
      <c r="H56" s="37">
        <v>0.63300000000000001</v>
      </c>
      <c r="I56" s="37">
        <v>0</v>
      </c>
      <c r="J56" s="37">
        <v>0</v>
      </c>
      <c r="K56" s="37">
        <v>0</v>
      </c>
      <c r="L56" s="37">
        <v>0</v>
      </c>
      <c r="M56" s="37">
        <v>4.5759999999999996</v>
      </c>
      <c r="N56" s="37">
        <v>6.0910000000000002</v>
      </c>
      <c r="O56" s="37">
        <v>8.8710000000000004</v>
      </c>
      <c r="P56" s="37">
        <v>51.713000000000001</v>
      </c>
    </row>
    <row r="57" spans="1:18" ht="13.8" thickBot="1" x14ac:dyDescent="0.3">
      <c r="A57" s="161"/>
      <c r="B57" s="162"/>
      <c r="C57" s="37" t="s">
        <v>31</v>
      </c>
      <c r="D57" s="37">
        <v>8316.2250000000004</v>
      </c>
      <c r="E57" s="37">
        <v>7275.634</v>
      </c>
      <c r="F57" s="37">
        <v>7425.9880000000003</v>
      </c>
      <c r="G57" s="37">
        <v>4896.6149999999998</v>
      </c>
      <c r="H57" s="37">
        <v>1964.7270000000001</v>
      </c>
      <c r="I57" s="37">
        <v>684.27200000000005</v>
      </c>
      <c r="J57" s="37">
        <v>1325.7809999999999</v>
      </c>
      <c r="K57" s="37">
        <v>1325.7809999999999</v>
      </c>
      <c r="L57" s="37">
        <v>1313.5429999999999</v>
      </c>
      <c r="M57" s="37">
        <v>5106.6850000000004</v>
      </c>
      <c r="N57" s="37">
        <v>5912.2979999999998</v>
      </c>
      <c r="O57" s="37">
        <v>7613.4040000000005</v>
      </c>
      <c r="P57" s="37">
        <v>53160.953000000001</v>
      </c>
      <c r="R57" s="55">
        <f>P39+P45+P51</f>
        <v>53160.953000000001</v>
      </c>
    </row>
    <row r="58" spans="1:18" ht="13.8" thickBot="1" x14ac:dyDescent="0.3">
      <c r="A58" s="163" t="s">
        <v>2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5"/>
    </row>
    <row r="59" spans="1:18" ht="13.5" customHeight="1" thickBot="1" x14ac:dyDescent="0.3">
      <c r="A59" s="179" t="s">
        <v>42</v>
      </c>
      <c r="B59" s="181" t="s">
        <v>120</v>
      </c>
      <c r="C59" s="151"/>
      <c r="D59" s="153" t="s">
        <v>115</v>
      </c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5"/>
    </row>
    <row r="60" spans="1:18" ht="13.8" thickBot="1" x14ac:dyDescent="0.3">
      <c r="A60" s="180"/>
      <c r="B60" s="182"/>
      <c r="C60" s="152"/>
      <c r="D60" s="36" t="s">
        <v>10</v>
      </c>
      <c r="E60" s="41" t="s">
        <v>11</v>
      </c>
      <c r="F60" s="35" t="s">
        <v>12</v>
      </c>
      <c r="G60" s="36" t="s">
        <v>13</v>
      </c>
      <c r="H60" s="35" t="s">
        <v>14</v>
      </c>
      <c r="I60" s="35" t="s">
        <v>15</v>
      </c>
      <c r="J60" s="35" t="s">
        <v>16</v>
      </c>
      <c r="K60" s="36" t="s">
        <v>17</v>
      </c>
      <c r="L60" s="37" t="s">
        <v>18</v>
      </c>
      <c r="M60" s="41" t="s">
        <v>19</v>
      </c>
      <c r="N60" s="36" t="s">
        <v>20</v>
      </c>
      <c r="O60" s="41" t="s">
        <v>21</v>
      </c>
      <c r="P60" s="35" t="s">
        <v>22</v>
      </c>
    </row>
    <row r="61" spans="1:18" ht="13.5" customHeight="1" thickBot="1" x14ac:dyDescent="0.3">
      <c r="A61" s="142" t="s">
        <v>43</v>
      </c>
      <c r="B61" s="151" t="s">
        <v>125</v>
      </c>
      <c r="C61" s="37" t="s">
        <v>26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</row>
    <row r="62" spans="1:18" ht="13.8" thickBot="1" x14ac:dyDescent="0.3">
      <c r="A62" s="143"/>
      <c r="B62" s="159"/>
      <c r="C62" s="37" t="s">
        <v>27</v>
      </c>
      <c r="D62" s="37">
        <v>49.738</v>
      </c>
      <c r="E62" s="37">
        <v>46.529000000000003</v>
      </c>
      <c r="F62" s="37">
        <v>49.738</v>
      </c>
      <c r="G62" s="37">
        <v>48.134</v>
      </c>
      <c r="H62" s="37">
        <v>42.857999999999997</v>
      </c>
      <c r="I62" s="37">
        <v>21.393000000000001</v>
      </c>
      <c r="J62" s="37">
        <v>41.448999999999998</v>
      </c>
      <c r="K62" s="37">
        <v>41.448999999999998</v>
      </c>
      <c r="L62" s="37">
        <v>41.475000000000001</v>
      </c>
      <c r="M62" s="37">
        <v>49.738</v>
      </c>
      <c r="N62" s="37">
        <v>48.134</v>
      </c>
      <c r="O62" s="37">
        <v>49.738</v>
      </c>
      <c r="P62" s="37">
        <v>530.37300000000005</v>
      </c>
    </row>
    <row r="63" spans="1:18" ht="13.8" thickBot="1" x14ac:dyDescent="0.3">
      <c r="A63" s="143"/>
      <c r="B63" s="159"/>
      <c r="C63" s="37" t="s">
        <v>28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</row>
    <row r="64" spans="1:18" ht="13.8" thickBot="1" x14ac:dyDescent="0.3">
      <c r="A64" s="143"/>
      <c r="B64" s="159"/>
      <c r="C64" s="37" t="s">
        <v>29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</row>
    <row r="65" spans="1:16" ht="13.8" thickBot="1" x14ac:dyDescent="0.3">
      <c r="A65" s="143"/>
      <c r="B65" s="159"/>
      <c r="C65" s="37" t="s">
        <v>30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</row>
    <row r="66" spans="1:16" ht="13.8" thickBot="1" x14ac:dyDescent="0.3">
      <c r="A66" s="144"/>
      <c r="B66" s="152"/>
      <c r="C66" s="37" t="s">
        <v>31</v>
      </c>
      <c r="D66" s="37">
        <v>49.738</v>
      </c>
      <c r="E66" s="37">
        <v>46.529000000000003</v>
      </c>
      <c r="F66" s="37">
        <v>49.738</v>
      </c>
      <c r="G66" s="37">
        <v>48.134</v>
      </c>
      <c r="H66" s="37">
        <v>42.857999999999997</v>
      </c>
      <c r="I66" s="37">
        <v>21.393000000000001</v>
      </c>
      <c r="J66" s="37">
        <v>41.448999999999998</v>
      </c>
      <c r="K66" s="37">
        <v>41.448999999999998</v>
      </c>
      <c r="L66" s="37">
        <v>41.475000000000001</v>
      </c>
      <c r="M66" s="37">
        <v>49.738</v>
      </c>
      <c r="N66" s="37">
        <v>48.134</v>
      </c>
      <c r="O66" s="37">
        <v>49.738</v>
      </c>
      <c r="P66" s="37">
        <v>530.37300000000005</v>
      </c>
    </row>
    <row r="67" spans="1:16" ht="13.5" customHeight="1" thickBot="1" x14ac:dyDescent="0.3">
      <c r="A67" s="142" t="s">
        <v>32</v>
      </c>
      <c r="B67" s="151" t="s">
        <v>133</v>
      </c>
      <c r="C67" s="37" t="s">
        <v>26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</row>
    <row r="68" spans="1:16" ht="13.8" thickBot="1" x14ac:dyDescent="0.3">
      <c r="A68" s="143"/>
      <c r="B68" s="159"/>
      <c r="C68" s="37" t="s">
        <v>27</v>
      </c>
      <c r="D68" s="37">
        <v>0.02</v>
      </c>
      <c r="E68" s="37">
        <v>1.7999999999999999E-2</v>
      </c>
      <c r="F68" s="37">
        <v>0.02</v>
      </c>
      <c r="G68" s="37">
        <v>1.9E-2</v>
      </c>
      <c r="H68" s="37">
        <v>0.02</v>
      </c>
      <c r="I68" s="37">
        <v>0.01</v>
      </c>
      <c r="J68" s="37">
        <v>0.02</v>
      </c>
      <c r="K68" s="37">
        <v>0.02</v>
      </c>
      <c r="L68" s="37">
        <v>1.9E-2</v>
      </c>
      <c r="M68" s="37">
        <v>0.02</v>
      </c>
      <c r="N68" s="37">
        <v>1.9E-2</v>
      </c>
      <c r="O68" s="37">
        <v>0.02</v>
      </c>
      <c r="P68" s="37">
        <v>0.22500000000000001</v>
      </c>
    </row>
    <row r="69" spans="1:16" ht="13.8" thickBot="1" x14ac:dyDescent="0.3">
      <c r="A69" s="143"/>
      <c r="B69" s="159"/>
      <c r="C69" s="37" t="s">
        <v>28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</row>
    <row r="70" spans="1:16" ht="13.8" thickBot="1" x14ac:dyDescent="0.3">
      <c r="A70" s="143"/>
      <c r="B70" s="159"/>
      <c r="C70" s="37" t="s">
        <v>29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</row>
    <row r="71" spans="1:16" ht="13.8" thickBot="1" x14ac:dyDescent="0.3">
      <c r="A71" s="143"/>
      <c r="B71" s="159"/>
      <c r="C71" s="37" t="s">
        <v>30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</row>
    <row r="72" spans="1:16" ht="13.8" thickBot="1" x14ac:dyDescent="0.3">
      <c r="A72" s="144"/>
      <c r="B72" s="152"/>
      <c r="C72" s="37" t="s">
        <v>31</v>
      </c>
      <c r="D72" s="37">
        <v>0.02</v>
      </c>
      <c r="E72" s="37">
        <v>1.7999999999999999E-2</v>
      </c>
      <c r="F72" s="37">
        <v>0.02</v>
      </c>
      <c r="G72" s="37">
        <v>1.9E-2</v>
      </c>
      <c r="H72" s="37">
        <v>0.02</v>
      </c>
      <c r="I72" s="37">
        <v>0.01</v>
      </c>
      <c r="J72" s="37">
        <v>0.02</v>
      </c>
      <c r="K72" s="37">
        <v>0.02</v>
      </c>
      <c r="L72" s="37">
        <v>1.9E-2</v>
      </c>
      <c r="M72" s="37">
        <v>0.02</v>
      </c>
      <c r="N72" s="37">
        <v>1.9E-2</v>
      </c>
      <c r="O72" s="37">
        <v>0.02</v>
      </c>
      <c r="P72" s="37">
        <v>0.22500000000000001</v>
      </c>
    </row>
    <row r="73" spans="1:16" ht="13.8" thickBot="1" x14ac:dyDescent="0.3">
      <c r="A73" s="138" t="s">
        <v>36</v>
      </c>
      <c r="B73" s="139"/>
      <c r="C73" s="37" t="s">
        <v>26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</row>
    <row r="74" spans="1:16" ht="13.8" thickBot="1" x14ac:dyDescent="0.3">
      <c r="A74" s="140"/>
      <c r="B74" s="141"/>
      <c r="C74" s="37" t="s">
        <v>27</v>
      </c>
      <c r="D74" s="37">
        <v>49.758000000000003</v>
      </c>
      <c r="E74" s="37">
        <v>46.546999999999997</v>
      </c>
      <c r="F74" s="37">
        <v>49.758000000000003</v>
      </c>
      <c r="G74" s="37">
        <v>48.152999999999999</v>
      </c>
      <c r="H74" s="37">
        <v>42.878</v>
      </c>
      <c r="I74" s="37">
        <v>21.402999999999999</v>
      </c>
      <c r="J74" s="37">
        <v>41.469000000000001</v>
      </c>
      <c r="K74" s="37">
        <v>41.469000000000001</v>
      </c>
      <c r="L74" s="37">
        <v>41.494</v>
      </c>
      <c r="M74" s="37">
        <v>49.758000000000003</v>
      </c>
      <c r="N74" s="37">
        <v>48.152999999999999</v>
      </c>
      <c r="O74" s="37">
        <v>49.758000000000003</v>
      </c>
      <c r="P74" s="37">
        <v>530.59799999999996</v>
      </c>
    </row>
    <row r="75" spans="1:16" ht="13.8" thickBot="1" x14ac:dyDescent="0.3">
      <c r="A75" s="140"/>
      <c r="B75" s="141"/>
      <c r="C75" s="37" t="s">
        <v>28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</row>
    <row r="76" spans="1:16" ht="13.8" thickBot="1" x14ac:dyDescent="0.3">
      <c r="A76" s="140"/>
      <c r="B76" s="141"/>
      <c r="C76" s="37" t="s">
        <v>29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</row>
    <row r="77" spans="1:16" ht="13.8" thickBot="1" x14ac:dyDescent="0.3">
      <c r="A77" s="140"/>
      <c r="B77" s="141"/>
      <c r="C77" s="37" t="s">
        <v>30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</row>
    <row r="78" spans="1:16" ht="13.8" thickBot="1" x14ac:dyDescent="0.3">
      <c r="A78" s="161"/>
      <c r="B78" s="162"/>
      <c r="C78" s="37" t="s">
        <v>31</v>
      </c>
      <c r="D78" s="37">
        <v>49.758000000000003</v>
      </c>
      <c r="E78" s="37">
        <v>46.546999999999997</v>
      </c>
      <c r="F78" s="37">
        <v>49.758000000000003</v>
      </c>
      <c r="G78" s="37">
        <v>48.152999999999999</v>
      </c>
      <c r="H78" s="37">
        <v>42.878</v>
      </c>
      <c r="I78" s="37">
        <v>21.402999999999999</v>
      </c>
      <c r="J78" s="37">
        <v>41.469000000000001</v>
      </c>
      <c r="K78" s="37">
        <v>41.469000000000001</v>
      </c>
      <c r="L78" s="37">
        <v>41.494</v>
      </c>
      <c r="M78" s="37">
        <v>49.758000000000003</v>
      </c>
      <c r="N78" s="37">
        <v>48.152999999999999</v>
      </c>
      <c r="O78" s="37">
        <v>49.758000000000003</v>
      </c>
      <c r="P78" s="37">
        <v>530.59799999999996</v>
      </c>
    </row>
    <row r="79" spans="1:16" ht="13.8" thickBot="1" x14ac:dyDescent="0.3">
      <c r="A79" s="163" t="s">
        <v>3</v>
      </c>
      <c r="B79" s="164"/>
      <c r="C79" s="164"/>
      <c r="D79" s="164"/>
      <c r="E79" s="164"/>
      <c r="F79" s="164"/>
      <c r="G79" s="164"/>
      <c r="H79" s="164"/>
      <c r="I79" s="164"/>
      <c r="J79" s="164"/>
      <c r="K79" s="164"/>
      <c r="L79" s="164"/>
      <c r="M79" s="164"/>
      <c r="N79" s="164"/>
      <c r="O79" s="164"/>
      <c r="P79" s="165"/>
    </row>
    <row r="80" spans="1:16" ht="13.5" customHeight="1" thickBot="1" x14ac:dyDescent="0.3">
      <c r="A80" s="179" t="s">
        <v>42</v>
      </c>
      <c r="B80" s="181" t="s">
        <v>120</v>
      </c>
      <c r="C80" s="151"/>
      <c r="D80" s="153" t="s">
        <v>115</v>
      </c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5"/>
    </row>
    <row r="81" spans="1:16" ht="13.8" thickBot="1" x14ac:dyDescent="0.3">
      <c r="A81" s="180"/>
      <c r="B81" s="182"/>
      <c r="C81" s="152"/>
      <c r="D81" s="36" t="s">
        <v>10</v>
      </c>
      <c r="E81" s="41" t="s">
        <v>11</v>
      </c>
      <c r="F81" s="35" t="s">
        <v>12</v>
      </c>
      <c r="G81" s="36" t="s">
        <v>13</v>
      </c>
      <c r="H81" s="35" t="s">
        <v>14</v>
      </c>
      <c r="I81" s="35" t="s">
        <v>15</v>
      </c>
      <c r="J81" s="35" t="s">
        <v>16</v>
      </c>
      <c r="K81" s="36" t="s">
        <v>17</v>
      </c>
      <c r="L81" s="37" t="s">
        <v>18</v>
      </c>
      <c r="M81" s="41" t="s">
        <v>19</v>
      </c>
      <c r="N81" s="36" t="s">
        <v>20</v>
      </c>
      <c r="O81" s="41" t="s">
        <v>21</v>
      </c>
      <c r="P81" s="35" t="s">
        <v>22</v>
      </c>
    </row>
    <row r="82" spans="1:16" ht="13.5" customHeight="1" thickBot="1" x14ac:dyDescent="0.3">
      <c r="A82" s="142" t="s">
        <v>24</v>
      </c>
      <c r="B82" s="151" t="s">
        <v>125</v>
      </c>
      <c r="C82" s="37" t="s">
        <v>26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</row>
    <row r="83" spans="1:16" ht="13.8" thickBot="1" x14ac:dyDescent="0.3">
      <c r="A83" s="143"/>
      <c r="B83" s="159"/>
      <c r="C83" s="37" t="s">
        <v>27</v>
      </c>
      <c r="D83" s="37">
        <v>179.78200000000001</v>
      </c>
      <c r="E83" s="37">
        <v>168.18299999999999</v>
      </c>
      <c r="F83" s="37">
        <v>179.78200000000001</v>
      </c>
      <c r="G83" s="37">
        <v>173.983</v>
      </c>
      <c r="H83" s="37">
        <v>154.91200000000001</v>
      </c>
      <c r="I83" s="37">
        <v>77.325999999999993</v>
      </c>
      <c r="J83" s="37">
        <v>149.81899999999999</v>
      </c>
      <c r="K83" s="37">
        <v>149.81899999999999</v>
      </c>
      <c r="L83" s="37">
        <v>149.916</v>
      </c>
      <c r="M83" s="37">
        <v>179.78200000000001</v>
      </c>
      <c r="N83" s="37">
        <v>173.983</v>
      </c>
      <c r="O83" s="37">
        <v>179.78200000000001</v>
      </c>
      <c r="P83" s="37">
        <v>1917.069</v>
      </c>
    </row>
    <row r="84" spans="1:16" ht="13.8" thickBot="1" x14ac:dyDescent="0.3">
      <c r="A84" s="143"/>
      <c r="B84" s="159"/>
      <c r="C84" s="37" t="s">
        <v>28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</row>
    <row r="85" spans="1:16" ht="13.8" thickBot="1" x14ac:dyDescent="0.3">
      <c r="A85" s="143"/>
      <c r="B85" s="159"/>
      <c r="C85" s="37" t="s">
        <v>29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</row>
    <row r="86" spans="1:16" ht="13.8" thickBot="1" x14ac:dyDescent="0.3">
      <c r="A86" s="143"/>
      <c r="B86" s="159"/>
      <c r="C86" s="37" t="s">
        <v>30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7">
        <v>0</v>
      </c>
      <c r="O86" s="37">
        <v>0</v>
      </c>
      <c r="P86" s="37">
        <v>0</v>
      </c>
    </row>
    <row r="87" spans="1:16" ht="13.8" thickBot="1" x14ac:dyDescent="0.3">
      <c r="A87" s="144"/>
      <c r="B87" s="152"/>
      <c r="C87" s="37" t="s">
        <v>31</v>
      </c>
      <c r="D87" s="37">
        <v>179.78200000000001</v>
      </c>
      <c r="E87" s="37">
        <v>168.18299999999999</v>
      </c>
      <c r="F87" s="37">
        <v>179.78200000000001</v>
      </c>
      <c r="G87" s="37">
        <v>173.983</v>
      </c>
      <c r="H87" s="37">
        <v>154.91200000000001</v>
      </c>
      <c r="I87" s="37">
        <v>77.325999999999993</v>
      </c>
      <c r="J87" s="37">
        <v>149.81899999999999</v>
      </c>
      <c r="K87" s="37">
        <v>149.81899999999999</v>
      </c>
      <c r="L87" s="37">
        <v>149.916</v>
      </c>
      <c r="M87" s="37">
        <v>179.78200000000001</v>
      </c>
      <c r="N87" s="37">
        <v>173.983</v>
      </c>
      <c r="O87" s="37">
        <v>179.78200000000001</v>
      </c>
      <c r="P87" s="37">
        <v>1917.069</v>
      </c>
    </row>
    <row r="88" spans="1:16" ht="13.8" thickBot="1" x14ac:dyDescent="0.3">
      <c r="A88" s="138" t="s">
        <v>36</v>
      </c>
      <c r="B88" s="139"/>
      <c r="C88" s="37" t="s">
        <v>26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</row>
    <row r="89" spans="1:16" ht="13.8" thickBot="1" x14ac:dyDescent="0.3">
      <c r="A89" s="140"/>
      <c r="B89" s="141"/>
      <c r="C89" s="37" t="s">
        <v>27</v>
      </c>
      <c r="D89" s="37">
        <v>179.78200000000001</v>
      </c>
      <c r="E89" s="37">
        <v>168.18299999999999</v>
      </c>
      <c r="F89" s="37">
        <v>179.78200000000001</v>
      </c>
      <c r="G89" s="37">
        <v>173.983</v>
      </c>
      <c r="H89" s="37">
        <v>154.91200000000001</v>
      </c>
      <c r="I89" s="37">
        <v>77.325999999999993</v>
      </c>
      <c r="J89" s="37">
        <v>149.81899999999999</v>
      </c>
      <c r="K89" s="37">
        <v>149.81899999999999</v>
      </c>
      <c r="L89" s="37">
        <v>149.916</v>
      </c>
      <c r="M89" s="37">
        <v>179.78200000000001</v>
      </c>
      <c r="N89" s="37">
        <v>173.983</v>
      </c>
      <c r="O89" s="37">
        <v>179.78200000000001</v>
      </c>
      <c r="P89" s="37">
        <v>1917.069</v>
      </c>
    </row>
    <row r="90" spans="1:16" ht="13.8" thickBot="1" x14ac:dyDescent="0.3">
      <c r="A90" s="140"/>
      <c r="B90" s="141"/>
      <c r="C90" s="37" t="s">
        <v>28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</row>
    <row r="91" spans="1:16" ht="13.8" thickBot="1" x14ac:dyDescent="0.3">
      <c r="A91" s="140"/>
      <c r="B91" s="141"/>
      <c r="C91" s="37" t="s">
        <v>29</v>
      </c>
      <c r="D91" s="37">
        <v>0</v>
      </c>
      <c r="E91" s="37">
        <v>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</row>
    <row r="92" spans="1:16" ht="13.8" thickBot="1" x14ac:dyDescent="0.3">
      <c r="A92" s="140"/>
      <c r="B92" s="141"/>
      <c r="C92" s="37" t="s">
        <v>30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</row>
    <row r="93" spans="1:16" ht="13.8" thickBot="1" x14ac:dyDescent="0.3">
      <c r="A93" s="161"/>
      <c r="B93" s="162"/>
      <c r="C93" s="37" t="s">
        <v>31</v>
      </c>
      <c r="D93" s="37">
        <v>179.78200000000001</v>
      </c>
      <c r="E93" s="37">
        <v>168.18299999999999</v>
      </c>
      <c r="F93" s="37">
        <v>179.78200000000001</v>
      </c>
      <c r="G93" s="37">
        <v>173.983</v>
      </c>
      <c r="H93" s="37">
        <v>154.91200000000001</v>
      </c>
      <c r="I93" s="37">
        <v>77.325999999999993</v>
      </c>
      <c r="J93" s="37">
        <v>149.81899999999999</v>
      </c>
      <c r="K93" s="37">
        <v>149.81899999999999</v>
      </c>
      <c r="L93" s="37">
        <v>149.916</v>
      </c>
      <c r="M93" s="37">
        <v>179.78200000000001</v>
      </c>
      <c r="N93" s="37">
        <v>173.983</v>
      </c>
      <c r="O93" s="37">
        <v>179.78200000000001</v>
      </c>
      <c r="P93" s="37">
        <v>1917.069</v>
      </c>
    </row>
    <row r="94" spans="1:16" ht="13.8" thickBot="1" x14ac:dyDescent="0.3">
      <c r="A94" s="163" t="s">
        <v>44</v>
      </c>
      <c r="B94" s="164"/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4"/>
      <c r="P94" s="165"/>
    </row>
    <row r="95" spans="1:16" ht="13.5" customHeight="1" thickBot="1" x14ac:dyDescent="0.3">
      <c r="A95" s="179" t="s">
        <v>8</v>
      </c>
      <c r="B95" s="181" t="s">
        <v>120</v>
      </c>
      <c r="C95" s="151"/>
      <c r="D95" s="153" t="s">
        <v>115</v>
      </c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5"/>
    </row>
    <row r="96" spans="1:16" ht="13.8" thickBot="1" x14ac:dyDescent="0.3">
      <c r="A96" s="180"/>
      <c r="B96" s="182"/>
      <c r="C96" s="152"/>
      <c r="D96" s="36" t="s">
        <v>10</v>
      </c>
      <c r="E96" s="36" t="s">
        <v>11</v>
      </c>
      <c r="F96" s="35" t="s">
        <v>12</v>
      </c>
      <c r="G96" s="36" t="s">
        <v>13</v>
      </c>
      <c r="H96" s="35" t="s">
        <v>14</v>
      </c>
      <c r="I96" s="35" t="s">
        <v>15</v>
      </c>
      <c r="J96" s="35" t="s">
        <v>16</v>
      </c>
      <c r="K96" s="36" t="s">
        <v>17</v>
      </c>
      <c r="L96" s="37" t="s">
        <v>18</v>
      </c>
      <c r="M96" s="37" t="s">
        <v>19</v>
      </c>
      <c r="N96" s="36" t="s">
        <v>20</v>
      </c>
      <c r="O96" s="36" t="s">
        <v>21</v>
      </c>
      <c r="P96" s="35" t="s">
        <v>22</v>
      </c>
    </row>
    <row r="97" spans="1:16" ht="13.8" thickBot="1" x14ac:dyDescent="0.3">
      <c r="A97" s="142">
        <v>1</v>
      </c>
      <c r="B97" s="156" t="s">
        <v>134</v>
      </c>
      <c r="C97" s="37" t="s">
        <v>26</v>
      </c>
      <c r="D97" s="58">
        <v>4716.6550000000007</v>
      </c>
      <c r="E97" s="58">
        <v>4051.3799999999997</v>
      </c>
      <c r="F97" s="37">
        <v>4079.1389999999997</v>
      </c>
      <c r="G97" s="58">
        <v>2307.7640000000001</v>
      </c>
      <c r="H97" s="37">
        <v>394.6</v>
      </c>
      <c r="I97" s="37">
        <v>0</v>
      </c>
      <c r="J97" s="37">
        <v>0</v>
      </c>
      <c r="K97" s="58">
        <v>0</v>
      </c>
      <c r="L97" s="37">
        <v>0</v>
      </c>
      <c r="M97" s="37">
        <v>2419.0009999999997</v>
      </c>
      <c r="N97" s="58">
        <v>3036.0870000000004</v>
      </c>
      <c r="O97" s="58">
        <v>4214.7129999999997</v>
      </c>
      <c r="P97" s="37">
        <v>25219.338999999996</v>
      </c>
    </row>
    <row r="98" spans="1:16" ht="13.8" thickBot="1" x14ac:dyDescent="0.3">
      <c r="A98" s="143"/>
      <c r="B98" s="157"/>
      <c r="C98" s="37" t="s">
        <v>27</v>
      </c>
      <c r="D98" s="58">
        <v>362.67899999999997</v>
      </c>
      <c r="E98" s="58">
        <v>339.28</v>
      </c>
      <c r="F98" s="37">
        <v>362.67899999999997</v>
      </c>
      <c r="G98" s="58">
        <v>350.98199999999997</v>
      </c>
      <c r="H98" s="37">
        <v>351.19499999999999</v>
      </c>
      <c r="I98" s="37">
        <v>179.26500000000001</v>
      </c>
      <c r="J98" s="37">
        <v>347.32900000000001</v>
      </c>
      <c r="K98" s="58">
        <v>347.32900000000001</v>
      </c>
      <c r="L98" s="37">
        <v>336.30200000000002</v>
      </c>
      <c r="M98" s="37">
        <v>362.67899999999997</v>
      </c>
      <c r="N98" s="58">
        <v>350.98199999999997</v>
      </c>
      <c r="O98" s="58">
        <v>362.67899999999997</v>
      </c>
      <c r="P98" s="37">
        <v>4053.38</v>
      </c>
    </row>
    <row r="99" spans="1:16" ht="13.8" thickBot="1" x14ac:dyDescent="0.3">
      <c r="A99" s="143"/>
      <c r="B99" s="157"/>
      <c r="C99" s="37" t="s">
        <v>28</v>
      </c>
      <c r="D99" s="58">
        <v>243.798</v>
      </c>
      <c r="E99" s="58">
        <v>209.095</v>
      </c>
      <c r="F99" s="37">
        <v>210.28899999999999</v>
      </c>
      <c r="G99" s="58">
        <v>117.315</v>
      </c>
      <c r="H99" s="37">
        <v>19.677</v>
      </c>
      <c r="I99" s="37">
        <v>0</v>
      </c>
      <c r="J99" s="37">
        <v>0</v>
      </c>
      <c r="K99" s="58">
        <v>0</v>
      </c>
      <c r="L99" s="37">
        <v>0</v>
      </c>
      <c r="M99" s="37">
        <v>122.988</v>
      </c>
      <c r="N99" s="58">
        <v>155.54400000000001</v>
      </c>
      <c r="O99" s="58">
        <v>217.345</v>
      </c>
      <c r="P99" s="37">
        <v>1296.0509999999999</v>
      </c>
    </row>
    <row r="100" spans="1:16" ht="13.8" thickBot="1" x14ac:dyDescent="0.3">
      <c r="A100" s="143"/>
      <c r="B100" s="157"/>
      <c r="C100" s="37" t="s">
        <v>29</v>
      </c>
      <c r="D100" s="58">
        <v>0</v>
      </c>
      <c r="E100" s="58">
        <v>0</v>
      </c>
      <c r="F100" s="37">
        <v>0</v>
      </c>
      <c r="G100" s="58">
        <v>0</v>
      </c>
      <c r="H100" s="37">
        <v>0</v>
      </c>
      <c r="I100" s="37">
        <v>0</v>
      </c>
      <c r="J100" s="37">
        <v>0</v>
      </c>
      <c r="K100" s="58">
        <v>0</v>
      </c>
      <c r="L100" s="37">
        <v>0</v>
      </c>
      <c r="M100" s="37">
        <v>0</v>
      </c>
      <c r="N100" s="58">
        <v>0</v>
      </c>
      <c r="O100" s="58">
        <v>0</v>
      </c>
      <c r="P100" s="37">
        <v>0</v>
      </c>
    </row>
    <row r="101" spans="1:16" ht="13.8" thickBot="1" x14ac:dyDescent="0.3">
      <c r="A101" s="143"/>
      <c r="B101" s="157"/>
      <c r="C101" s="37" t="s">
        <v>30</v>
      </c>
      <c r="D101" s="58">
        <v>72.152999999999992</v>
      </c>
      <c r="E101" s="58">
        <v>62.030999999999999</v>
      </c>
      <c r="F101" s="37">
        <v>62.500999999999998</v>
      </c>
      <c r="G101" s="58">
        <v>35.642000000000003</v>
      </c>
      <c r="H101" s="37">
        <v>6.1660000000000004</v>
      </c>
      <c r="I101" s="37">
        <v>0</v>
      </c>
      <c r="J101" s="37">
        <v>0</v>
      </c>
      <c r="K101" s="58">
        <v>0</v>
      </c>
      <c r="L101" s="37">
        <v>0</v>
      </c>
      <c r="M101" s="37">
        <v>37.419000000000004</v>
      </c>
      <c r="N101" s="58">
        <v>46.756999999999998</v>
      </c>
      <c r="O101" s="58">
        <v>64.670999999999992</v>
      </c>
      <c r="P101" s="37">
        <v>387.34</v>
      </c>
    </row>
    <row r="102" spans="1:16" ht="13.8" thickBot="1" x14ac:dyDescent="0.3">
      <c r="A102" s="144"/>
      <c r="B102" s="158"/>
      <c r="C102" s="37" t="s">
        <v>31</v>
      </c>
      <c r="D102" s="58">
        <v>5395.2849999999999</v>
      </c>
      <c r="E102" s="58">
        <v>4661.786000000001</v>
      </c>
      <c r="F102" s="37">
        <v>4714.6080000000002</v>
      </c>
      <c r="G102" s="58">
        <v>2811.703</v>
      </c>
      <c r="H102" s="37">
        <v>771.63800000000003</v>
      </c>
      <c r="I102" s="37">
        <v>179.26500000000001</v>
      </c>
      <c r="J102" s="37">
        <v>347.32900000000001</v>
      </c>
      <c r="K102" s="58">
        <v>347.32900000000001</v>
      </c>
      <c r="L102" s="37">
        <v>336.30200000000002</v>
      </c>
      <c r="M102" s="37">
        <v>2942.087</v>
      </c>
      <c r="N102" s="58">
        <v>3589.37</v>
      </c>
      <c r="O102" s="58">
        <v>4859.4080000000004</v>
      </c>
      <c r="P102" s="37">
        <v>30956.109999999997</v>
      </c>
    </row>
    <row r="103" spans="1:16" ht="13.8" thickBot="1" x14ac:dyDescent="0.3">
      <c r="A103" s="142">
        <v>2</v>
      </c>
      <c r="B103" s="151" t="s">
        <v>125</v>
      </c>
      <c r="C103" s="37" t="s">
        <v>26</v>
      </c>
      <c r="D103" s="58">
        <v>31967.322999999997</v>
      </c>
      <c r="E103" s="58">
        <v>27549.343000000001</v>
      </c>
      <c r="F103" s="37">
        <v>27807.078000000001</v>
      </c>
      <c r="G103" s="58">
        <v>16209.18</v>
      </c>
      <c r="H103" s="37">
        <v>2881.5479999999998</v>
      </c>
      <c r="I103" s="37">
        <v>0</v>
      </c>
      <c r="J103" s="37">
        <v>0</v>
      </c>
      <c r="K103" s="58">
        <v>0</v>
      </c>
      <c r="L103" s="37">
        <v>0</v>
      </c>
      <c r="M103" s="37">
        <v>16968.462</v>
      </c>
      <c r="N103" s="58">
        <v>20955.714</v>
      </c>
      <c r="O103" s="58">
        <v>28682.93</v>
      </c>
      <c r="P103" s="37">
        <v>173021.57800000001</v>
      </c>
    </row>
    <row r="104" spans="1:16" ht="13.8" thickBot="1" x14ac:dyDescent="0.3">
      <c r="A104" s="143"/>
      <c r="B104" s="159"/>
      <c r="C104" s="37" t="s">
        <v>27</v>
      </c>
      <c r="D104" s="58">
        <v>5450.634</v>
      </c>
      <c r="E104" s="58">
        <v>5098.9810000000007</v>
      </c>
      <c r="F104" s="37">
        <v>5450.634</v>
      </c>
      <c r="G104" s="58">
        <v>5274.8180000000002</v>
      </c>
      <c r="H104" s="37">
        <v>4842.393</v>
      </c>
      <c r="I104" s="37">
        <v>2435.0029999999997</v>
      </c>
      <c r="J104" s="37">
        <v>4717.8040000000001</v>
      </c>
      <c r="K104" s="58">
        <v>4717.8040000000001</v>
      </c>
      <c r="L104" s="37">
        <v>4686.1880000000001</v>
      </c>
      <c r="M104" s="37">
        <v>5450.634</v>
      </c>
      <c r="N104" s="58">
        <v>5274.8180000000002</v>
      </c>
      <c r="O104" s="58">
        <v>5450.634</v>
      </c>
      <c r="P104" s="37">
        <v>58850.344999999994</v>
      </c>
    </row>
    <row r="105" spans="1:16" ht="13.8" thickBot="1" x14ac:dyDescent="0.3">
      <c r="A105" s="143"/>
      <c r="B105" s="159"/>
      <c r="C105" s="37" t="s">
        <v>28</v>
      </c>
      <c r="D105" s="58">
        <v>0</v>
      </c>
      <c r="E105" s="58">
        <v>0</v>
      </c>
      <c r="F105" s="37">
        <v>0</v>
      </c>
      <c r="G105" s="58">
        <v>0</v>
      </c>
      <c r="H105" s="37">
        <v>0</v>
      </c>
      <c r="I105" s="37">
        <v>0</v>
      </c>
      <c r="J105" s="37">
        <v>0</v>
      </c>
      <c r="K105" s="58">
        <v>0</v>
      </c>
      <c r="L105" s="37">
        <v>0</v>
      </c>
      <c r="M105" s="37">
        <v>0</v>
      </c>
      <c r="N105" s="58">
        <v>0</v>
      </c>
      <c r="O105" s="58">
        <v>0</v>
      </c>
      <c r="P105" s="37">
        <v>0</v>
      </c>
    </row>
    <row r="106" spans="1:16" ht="13.8" thickBot="1" x14ac:dyDescent="0.3">
      <c r="A106" s="143"/>
      <c r="B106" s="159"/>
      <c r="C106" s="37" t="s">
        <v>29</v>
      </c>
      <c r="D106" s="58">
        <v>0</v>
      </c>
      <c r="E106" s="58">
        <v>0</v>
      </c>
      <c r="F106" s="37">
        <v>0</v>
      </c>
      <c r="G106" s="58">
        <v>0</v>
      </c>
      <c r="H106" s="37">
        <v>0</v>
      </c>
      <c r="I106" s="37">
        <v>0</v>
      </c>
      <c r="J106" s="37">
        <v>0</v>
      </c>
      <c r="K106" s="58">
        <v>0</v>
      </c>
      <c r="L106" s="37">
        <v>0</v>
      </c>
      <c r="M106" s="37">
        <v>0</v>
      </c>
      <c r="N106" s="58">
        <v>0</v>
      </c>
      <c r="O106" s="58">
        <v>0</v>
      </c>
      <c r="P106" s="37">
        <v>0</v>
      </c>
    </row>
    <row r="107" spans="1:16" ht="13.8" thickBot="1" x14ac:dyDescent="0.3">
      <c r="A107" s="143"/>
      <c r="B107" s="159"/>
      <c r="C107" s="37" t="s">
        <v>30</v>
      </c>
      <c r="D107" s="58">
        <v>0</v>
      </c>
      <c r="E107" s="58">
        <v>0</v>
      </c>
      <c r="F107" s="37">
        <v>0</v>
      </c>
      <c r="G107" s="58">
        <v>0</v>
      </c>
      <c r="H107" s="37">
        <v>0</v>
      </c>
      <c r="I107" s="37">
        <v>0</v>
      </c>
      <c r="J107" s="37">
        <v>0</v>
      </c>
      <c r="K107" s="58">
        <v>0</v>
      </c>
      <c r="L107" s="37">
        <v>0</v>
      </c>
      <c r="M107" s="37">
        <v>0</v>
      </c>
      <c r="N107" s="58">
        <v>0</v>
      </c>
      <c r="O107" s="58">
        <v>0</v>
      </c>
      <c r="P107" s="37">
        <v>0</v>
      </c>
    </row>
    <row r="108" spans="1:16" ht="13.8" thickBot="1" x14ac:dyDescent="0.3">
      <c r="A108" s="144"/>
      <c r="B108" s="152"/>
      <c r="C108" s="37" t="s">
        <v>31</v>
      </c>
      <c r="D108" s="58">
        <v>37417.957000000002</v>
      </c>
      <c r="E108" s="58">
        <v>32648.324000000001</v>
      </c>
      <c r="F108" s="37">
        <v>33257.712</v>
      </c>
      <c r="G108" s="58">
        <v>21483.998</v>
      </c>
      <c r="H108" s="37">
        <v>7723.9409999999998</v>
      </c>
      <c r="I108" s="37">
        <v>2435.0029999999997</v>
      </c>
      <c r="J108" s="37">
        <v>4717.8040000000001</v>
      </c>
      <c r="K108" s="58">
        <v>4717.8040000000001</v>
      </c>
      <c r="L108" s="37">
        <v>4686.1880000000001</v>
      </c>
      <c r="M108" s="37">
        <v>22419.095999999998</v>
      </c>
      <c r="N108" s="58">
        <v>26230.531999999999</v>
      </c>
      <c r="O108" s="58">
        <v>34133.563999999998</v>
      </c>
      <c r="P108" s="37">
        <v>231871.92299999998</v>
      </c>
    </row>
    <row r="109" spans="1:16" ht="13.8" thickBot="1" x14ac:dyDescent="0.3">
      <c r="A109" s="142">
        <v>3</v>
      </c>
      <c r="B109" s="151" t="s">
        <v>135</v>
      </c>
      <c r="C109" s="37" t="s">
        <v>26</v>
      </c>
      <c r="D109" s="58">
        <v>2682.605</v>
      </c>
      <c r="E109" s="58">
        <v>2286.7709999999997</v>
      </c>
      <c r="F109" s="37">
        <v>2289.1839999999997</v>
      </c>
      <c r="G109" s="58">
        <v>1203.3899999999999</v>
      </c>
      <c r="H109" s="37">
        <v>184.642</v>
      </c>
      <c r="I109" s="37">
        <v>0</v>
      </c>
      <c r="J109" s="37">
        <v>0</v>
      </c>
      <c r="K109" s="58">
        <v>0</v>
      </c>
      <c r="L109" s="37">
        <v>0</v>
      </c>
      <c r="M109" s="37">
        <v>1264.203</v>
      </c>
      <c r="N109" s="58">
        <v>1652.249</v>
      </c>
      <c r="O109" s="58">
        <v>2372.0120000000002</v>
      </c>
      <c r="P109" s="37">
        <v>13935.056</v>
      </c>
    </row>
    <row r="110" spans="1:16" ht="13.8" thickBot="1" x14ac:dyDescent="0.3">
      <c r="A110" s="143"/>
      <c r="B110" s="159"/>
      <c r="C110" s="37" t="s">
        <v>27</v>
      </c>
      <c r="D110" s="58">
        <v>196.77700000000002</v>
      </c>
      <c r="E110" s="58">
        <v>184.07899999999998</v>
      </c>
      <c r="F110" s="37">
        <v>196.77700000000002</v>
      </c>
      <c r="G110" s="58">
        <v>190.42400000000001</v>
      </c>
      <c r="H110" s="37">
        <v>189.23000000000002</v>
      </c>
      <c r="I110" s="37">
        <v>96.77300000000001</v>
      </c>
      <c r="J110" s="37">
        <v>187.495</v>
      </c>
      <c r="K110" s="58">
        <v>187.495</v>
      </c>
      <c r="L110" s="37">
        <v>182.66800000000001</v>
      </c>
      <c r="M110" s="37">
        <v>196.77700000000002</v>
      </c>
      <c r="N110" s="58">
        <v>190.42400000000001</v>
      </c>
      <c r="O110" s="58">
        <v>196.77700000000002</v>
      </c>
      <c r="P110" s="37">
        <v>2195.6960000000004</v>
      </c>
    </row>
    <row r="111" spans="1:16" ht="13.8" thickBot="1" x14ac:dyDescent="0.3">
      <c r="A111" s="143"/>
      <c r="B111" s="159"/>
      <c r="C111" s="37" t="s">
        <v>28</v>
      </c>
      <c r="D111" s="58">
        <v>439.08800000000002</v>
      </c>
      <c r="E111" s="58">
        <v>371.87799999999999</v>
      </c>
      <c r="F111" s="37">
        <v>370.416</v>
      </c>
      <c r="G111" s="58">
        <v>181.83699999999999</v>
      </c>
      <c r="H111" s="37">
        <v>24.704999999999998</v>
      </c>
      <c r="I111" s="37">
        <v>0</v>
      </c>
      <c r="J111" s="37">
        <v>0</v>
      </c>
      <c r="K111" s="58">
        <v>0</v>
      </c>
      <c r="L111" s="37">
        <v>0</v>
      </c>
      <c r="M111" s="37">
        <v>191.511</v>
      </c>
      <c r="N111" s="58">
        <v>260.18400000000003</v>
      </c>
      <c r="O111" s="58">
        <v>384.87599999999998</v>
      </c>
      <c r="P111" s="37">
        <v>2224.4949999999999</v>
      </c>
    </row>
    <row r="112" spans="1:16" ht="13.8" thickBot="1" x14ac:dyDescent="0.3">
      <c r="A112" s="143"/>
      <c r="B112" s="159"/>
      <c r="C112" s="37" t="s">
        <v>29</v>
      </c>
      <c r="D112" s="58">
        <v>0</v>
      </c>
      <c r="E112" s="58">
        <v>0</v>
      </c>
      <c r="F112" s="37">
        <v>0</v>
      </c>
      <c r="G112" s="58">
        <v>0</v>
      </c>
      <c r="H112" s="37">
        <v>0</v>
      </c>
      <c r="I112" s="37">
        <v>0</v>
      </c>
      <c r="J112" s="37">
        <v>0</v>
      </c>
      <c r="K112" s="58">
        <v>0</v>
      </c>
      <c r="L112" s="37">
        <v>0</v>
      </c>
      <c r="M112" s="37">
        <v>0</v>
      </c>
      <c r="N112" s="58">
        <v>0</v>
      </c>
      <c r="O112" s="58">
        <v>0</v>
      </c>
      <c r="P112" s="37">
        <v>0</v>
      </c>
    </row>
    <row r="113" spans="1:18" ht="13.8" thickBot="1" x14ac:dyDescent="0.3">
      <c r="A113" s="143"/>
      <c r="B113" s="159"/>
      <c r="C113" s="37" t="s">
        <v>30</v>
      </c>
      <c r="D113" s="58">
        <v>109.739</v>
      </c>
      <c r="E113" s="58">
        <v>93.188000000000002</v>
      </c>
      <c r="F113" s="37">
        <v>93.00800000000001</v>
      </c>
      <c r="G113" s="58">
        <v>46.93</v>
      </c>
      <c r="H113" s="37">
        <v>6.718</v>
      </c>
      <c r="I113" s="37">
        <v>0</v>
      </c>
      <c r="J113" s="37">
        <v>0</v>
      </c>
      <c r="K113" s="58">
        <v>0</v>
      </c>
      <c r="L113" s="37">
        <v>0</v>
      </c>
      <c r="M113" s="37">
        <v>49.378999999999998</v>
      </c>
      <c r="N113" s="58">
        <v>66.037000000000006</v>
      </c>
      <c r="O113" s="58">
        <v>96.527000000000001</v>
      </c>
      <c r="P113" s="37">
        <v>561.52599999999995</v>
      </c>
    </row>
    <row r="114" spans="1:18" ht="13.8" thickBot="1" x14ac:dyDescent="0.3">
      <c r="A114" s="144"/>
      <c r="B114" s="152"/>
      <c r="C114" s="37" t="s">
        <v>31</v>
      </c>
      <c r="D114" s="58">
        <v>3428.2089999999998</v>
      </c>
      <c r="E114" s="58">
        <v>2935.9160000000002</v>
      </c>
      <c r="F114" s="37">
        <v>2949.3849999999998</v>
      </c>
      <c r="G114" s="58">
        <v>1622.5810000000001</v>
      </c>
      <c r="H114" s="37">
        <v>405.29499999999996</v>
      </c>
      <c r="I114" s="37">
        <v>96.77300000000001</v>
      </c>
      <c r="J114" s="37">
        <v>187.495</v>
      </c>
      <c r="K114" s="58">
        <v>187.495</v>
      </c>
      <c r="L114" s="37">
        <v>182.66800000000001</v>
      </c>
      <c r="M114" s="37">
        <v>1701.8700000000001</v>
      </c>
      <c r="N114" s="58">
        <v>2168.8940000000002</v>
      </c>
      <c r="O114" s="58">
        <v>3050.192</v>
      </c>
      <c r="P114" s="37">
        <v>18916.773000000001</v>
      </c>
    </row>
    <row r="115" spans="1:18" ht="13.8" thickBot="1" x14ac:dyDescent="0.3">
      <c r="A115" s="138" t="s">
        <v>36</v>
      </c>
      <c r="B115" s="139"/>
      <c r="C115" s="37" t="s">
        <v>26</v>
      </c>
      <c r="D115" s="58">
        <v>39366.582999999991</v>
      </c>
      <c r="E115" s="37">
        <v>33887.494000000006</v>
      </c>
      <c r="F115" s="37">
        <v>34175.400999999998</v>
      </c>
      <c r="G115" s="37">
        <v>19720.334000000003</v>
      </c>
      <c r="H115" s="37">
        <v>3460.7899999999995</v>
      </c>
      <c r="I115" s="37">
        <v>0</v>
      </c>
      <c r="J115" s="37">
        <v>0</v>
      </c>
      <c r="K115" s="37">
        <v>0</v>
      </c>
      <c r="L115" s="37">
        <v>0</v>
      </c>
      <c r="M115" s="37">
        <v>20651.666000000005</v>
      </c>
      <c r="N115" s="58">
        <v>25644.05</v>
      </c>
      <c r="O115" s="37">
        <v>35269.654999999992</v>
      </c>
      <c r="P115" s="37">
        <v>212175.973</v>
      </c>
    </row>
    <row r="116" spans="1:18" ht="13.8" thickBot="1" x14ac:dyDescent="0.3">
      <c r="A116" s="140"/>
      <c r="B116" s="141"/>
      <c r="C116" s="37" t="s">
        <v>27</v>
      </c>
      <c r="D116" s="37">
        <v>6010.09</v>
      </c>
      <c r="E116" s="37">
        <v>5622.34</v>
      </c>
      <c r="F116" s="37">
        <v>6010.09</v>
      </c>
      <c r="G116" s="37">
        <v>5816.2240000000002</v>
      </c>
      <c r="H116" s="37">
        <v>5382.8180000000002</v>
      </c>
      <c r="I116" s="37">
        <v>2711.0409999999997</v>
      </c>
      <c r="J116" s="37">
        <v>5252.6279999999997</v>
      </c>
      <c r="K116" s="37">
        <v>5252.6279999999997</v>
      </c>
      <c r="L116" s="37">
        <v>5205.1580000000004</v>
      </c>
      <c r="M116" s="37">
        <v>6010.09</v>
      </c>
      <c r="N116" s="58">
        <v>5816.2240000000002</v>
      </c>
      <c r="O116" s="37">
        <v>6010.09</v>
      </c>
      <c r="P116" s="37">
        <v>65099.420999999995</v>
      </c>
    </row>
    <row r="117" spans="1:18" ht="13.8" thickBot="1" x14ac:dyDescent="0.3">
      <c r="A117" s="140"/>
      <c r="B117" s="141"/>
      <c r="C117" s="37" t="s">
        <v>28</v>
      </c>
      <c r="D117" s="37">
        <v>682.88599999999997</v>
      </c>
      <c r="E117" s="37">
        <v>580.97299999999996</v>
      </c>
      <c r="F117" s="37">
        <v>580.70499999999993</v>
      </c>
      <c r="G117" s="37">
        <v>299.15199999999999</v>
      </c>
      <c r="H117" s="37">
        <v>44.381999999999998</v>
      </c>
      <c r="I117" s="37">
        <v>0</v>
      </c>
      <c r="J117" s="37">
        <v>0</v>
      </c>
      <c r="K117" s="37">
        <v>0</v>
      </c>
      <c r="L117" s="37">
        <v>0</v>
      </c>
      <c r="M117" s="37">
        <v>314.49900000000002</v>
      </c>
      <c r="N117" s="37">
        <v>415.72800000000007</v>
      </c>
      <c r="O117" s="37">
        <v>602.221</v>
      </c>
      <c r="P117" s="37">
        <v>3520.5459999999998</v>
      </c>
    </row>
    <row r="118" spans="1:18" ht="13.8" thickBot="1" x14ac:dyDescent="0.3">
      <c r="A118" s="140"/>
      <c r="B118" s="141"/>
      <c r="C118" s="37" t="s">
        <v>29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</row>
    <row r="119" spans="1:18" ht="13.8" thickBot="1" x14ac:dyDescent="0.3">
      <c r="A119" s="140"/>
      <c r="B119" s="141"/>
      <c r="C119" s="37" t="s">
        <v>30</v>
      </c>
      <c r="D119" s="37">
        <v>181.892</v>
      </c>
      <c r="E119" s="37">
        <v>155.21899999999999</v>
      </c>
      <c r="F119" s="37">
        <v>155.50900000000001</v>
      </c>
      <c r="G119" s="37">
        <v>82.572000000000003</v>
      </c>
      <c r="H119" s="37">
        <v>12.884</v>
      </c>
      <c r="I119" s="37">
        <v>0</v>
      </c>
      <c r="J119" s="37">
        <v>0</v>
      </c>
      <c r="K119" s="37">
        <v>0</v>
      </c>
      <c r="L119" s="37">
        <v>0</v>
      </c>
      <c r="M119" s="37">
        <v>86.798000000000002</v>
      </c>
      <c r="N119" s="37">
        <v>112.794</v>
      </c>
      <c r="O119" s="37">
        <v>161.19799999999998</v>
      </c>
      <c r="P119" s="37">
        <v>948.86599999999999</v>
      </c>
    </row>
    <row r="120" spans="1:18" ht="13.8" thickBot="1" x14ac:dyDescent="0.3">
      <c r="A120" s="161"/>
      <c r="B120" s="162"/>
      <c r="C120" s="37" t="s">
        <v>31</v>
      </c>
      <c r="D120" s="58">
        <v>46241.451000000001</v>
      </c>
      <c r="E120" s="37">
        <v>40246.025999999998</v>
      </c>
      <c r="F120" s="37">
        <v>40921.704999999994</v>
      </c>
      <c r="G120" s="37">
        <v>25918.281999999996</v>
      </c>
      <c r="H120" s="37">
        <v>8900.8739999999998</v>
      </c>
      <c r="I120" s="37">
        <v>2711.0409999999997</v>
      </c>
      <c r="J120" s="37">
        <v>5252.6279999999997</v>
      </c>
      <c r="K120" s="37">
        <v>5252.6279999999997</v>
      </c>
      <c r="L120" s="37">
        <v>5205.1580000000004</v>
      </c>
      <c r="M120" s="37">
        <v>27063.053000000004</v>
      </c>
      <c r="N120" s="58">
        <v>31988.796000000002</v>
      </c>
      <c r="O120" s="37">
        <v>42043.164000000004</v>
      </c>
      <c r="P120" s="37">
        <v>281744.80599999998</v>
      </c>
      <c r="R120" s="55">
        <f>P102+P108+P114</f>
        <v>281744.80599999998</v>
      </c>
    </row>
    <row r="121" spans="1:18" ht="13.8" thickBot="1" x14ac:dyDescent="0.3">
      <c r="A121" s="163" t="s">
        <v>47</v>
      </c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  <c r="L121" s="164"/>
      <c r="M121" s="164"/>
      <c r="N121" s="164"/>
      <c r="O121" s="164"/>
      <c r="P121" s="165"/>
    </row>
    <row r="122" spans="1:18" ht="13.5" customHeight="1" thickBot="1" x14ac:dyDescent="0.3">
      <c r="A122" s="179" t="s">
        <v>42</v>
      </c>
      <c r="B122" s="181" t="s">
        <v>120</v>
      </c>
      <c r="C122" s="151"/>
      <c r="D122" s="153" t="s">
        <v>115</v>
      </c>
      <c r="E122" s="154"/>
      <c r="F122" s="154"/>
      <c r="G122" s="154"/>
      <c r="H122" s="154"/>
      <c r="I122" s="154"/>
      <c r="J122" s="154"/>
      <c r="K122" s="154"/>
      <c r="L122" s="154"/>
      <c r="M122" s="154"/>
      <c r="N122" s="154"/>
      <c r="O122" s="154"/>
      <c r="P122" s="155"/>
    </row>
    <row r="123" spans="1:18" ht="13.8" thickBot="1" x14ac:dyDescent="0.3">
      <c r="A123" s="180"/>
      <c r="B123" s="182"/>
      <c r="C123" s="152"/>
      <c r="D123" s="36" t="s">
        <v>10</v>
      </c>
      <c r="E123" s="41" t="s">
        <v>11</v>
      </c>
      <c r="F123" s="35" t="s">
        <v>12</v>
      </c>
      <c r="G123" s="36" t="s">
        <v>13</v>
      </c>
      <c r="H123" s="35" t="s">
        <v>14</v>
      </c>
      <c r="I123" s="35" t="s">
        <v>15</v>
      </c>
      <c r="J123" s="35" t="s">
        <v>16</v>
      </c>
      <c r="K123" s="36" t="s">
        <v>17</v>
      </c>
      <c r="L123" s="37" t="s">
        <v>18</v>
      </c>
      <c r="M123" s="41" t="s">
        <v>19</v>
      </c>
      <c r="N123" s="36" t="s">
        <v>20</v>
      </c>
      <c r="O123" s="41" t="s">
        <v>21</v>
      </c>
      <c r="P123" s="35" t="s">
        <v>22</v>
      </c>
    </row>
    <row r="124" spans="1:18" ht="13.8" thickBot="1" x14ac:dyDescent="0.3">
      <c r="A124" s="142">
        <v>1</v>
      </c>
      <c r="B124" s="156" t="s">
        <v>131</v>
      </c>
      <c r="C124" s="37" t="s">
        <v>26</v>
      </c>
      <c r="D124" s="58">
        <v>2309.8690000000001</v>
      </c>
      <c r="E124" s="37">
        <v>1966.0920000000001</v>
      </c>
      <c r="F124" s="37">
        <v>1965.91</v>
      </c>
      <c r="G124" s="58">
        <v>1017.768</v>
      </c>
      <c r="H124" s="37">
        <v>152.27600000000001</v>
      </c>
      <c r="I124" s="37">
        <v>0</v>
      </c>
      <c r="J124" s="37">
        <v>0</v>
      </c>
      <c r="K124" s="58">
        <v>0</v>
      </c>
      <c r="L124" s="37">
        <v>0</v>
      </c>
      <c r="M124" s="37">
        <v>1069.799</v>
      </c>
      <c r="N124" s="58">
        <v>1410.202</v>
      </c>
      <c r="O124" s="37">
        <v>2038.3209999999999</v>
      </c>
      <c r="P124" s="37">
        <v>11930.237000000001</v>
      </c>
    </row>
    <row r="125" spans="1:18" ht="13.8" thickBot="1" x14ac:dyDescent="0.3">
      <c r="A125" s="143"/>
      <c r="B125" s="157"/>
      <c r="C125" s="37" t="s">
        <v>27</v>
      </c>
      <c r="D125" s="58">
        <v>18.132000000000001</v>
      </c>
      <c r="E125" s="37">
        <v>16.962</v>
      </c>
      <c r="F125" s="37">
        <v>18.132000000000001</v>
      </c>
      <c r="G125" s="58">
        <v>17.547000000000001</v>
      </c>
      <c r="H125" s="37">
        <v>14.195</v>
      </c>
      <c r="I125" s="37">
        <v>12.821999999999999</v>
      </c>
      <c r="J125" s="37">
        <v>7.2669999999999995</v>
      </c>
      <c r="K125" s="58">
        <v>13.25</v>
      </c>
      <c r="L125" s="37">
        <v>13.259</v>
      </c>
      <c r="M125" s="37">
        <v>18.132000000000001</v>
      </c>
      <c r="N125" s="58">
        <v>17.547000000000001</v>
      </c>
      <c r="O125" s="37">
        <v>18.132000000000001</v>
      </c>
      <c r="P125" s="37">
        <v>185.37700000000001</v>
      </c>
    </row>
    <row r="126" spans="1:18" ht="13.8" thickBot="1" x14ac:dyDescent="0.3">
      <c r="A126" s="143"/>
      <c r="B126" s="157"/>
      <c r="C126" s="37" t="s">
        <v>28</v>
      </c>
      <c r="D126" s="58">
        <v>0</v>
      </c>
      <c r="E126" s="37">
        <v>0</v>
      </c>
      <c r="F126" s="37">
        <v>0</v>
      </c>
      <c r="G126" s="58">
        <v>0</v>
      </c>
      <c r="H126" s="37">
        <v>0</v>
      </c>
      <c r="I126" s="37">
        <v>0</v>
      </c>
      <c r="J126" s="37">
        <v>0</v>
      </c>
      <c r="K126" s="58">
        <v>0</v>
      </c>
      <c r="L126" s="37">
        <v>0</v>
      </c>
      <c r="M126" s="37">
        <v>0</v>
      </c>
      <c r="N126" s="58">
        <v>0</v>
      </c>
      <c r="O126" s="37">
        <v>0</v>
      </c>
      <c r="P126" s="37">
        <v>0</v>
      </c>
    </row>
    <row r="127" spans="1:18" ht="13.8" thickBot="1" x14ac:dyDescent="0.3">
      <c r="A127" s="143"/>
      <c r="B127" s="157"/>
      <c r="C127" s="37" t="s">
        <v>29</v>
      </c>
      <c r="D127" s="58">
        <v>188.62200000000001</v>
      </c>
      <c r="E127" s="37">
        <v>176.453</v>
      </c>
      <c r="F127" s="37">
        <v>188.62200000000001</v>
      </c>
      <c r="G127" s="58">
        <v>182.53700000000001</v>
      </c>
      <c r="H127" s="37">
        <v>188.62200000000001</v>
      </c>
      <c r="I127" s="37">
        <v>182.53700000000001</v>
      </c>
      <c r="J127" s="37">
        <v>103.438</v>
      </c>
      <c r="K127" s="58">
        <v>188.62200000000001</v>
      </c>
      <c r="L127" s="37">
        <v>182.53700000000001</v>
      </c>
      <c r="M127" s="37">
        <v>188.62200000000001</v>
      </c>
      <c r="N127" s="58">
        <v>182.53700000000001</v>
      </c>
      <c r="O127" s="37">
        <v>188.62200000000001</v>
      </c>
      <c r="P127" s="37">
        <v>2141.7710000000002</v>
      </c>
    </row>
    <row r="128" spans="1:18" ht="13.8" thickBot="1" x14ac:dyDescent="0.3">
      <c r="A128" s="143"/>
      <c r="B128" s="157"/>
      <c r="C128" s="37" t="s">
        <v>30</v>
      </c>
      <c r="D128" s="58">
        <v>72.718999999999994</v>
      </c>
      <c r="E128" s="37">
        <v>62.356999999999999</v>
      </c>
      <c r="F128" s="37">
        <v>62.692999999999998</v>
      </c>
      <c r="G128" s="58">
        <v>34.878999999999998</v>
      </c>
      <c r="H128" s="37">
        <v>10.025</v>
      </c>
      <c r="I128" s="37">
        <v>5.476</v>
      </c>
      <c r="J128" s="37">
        <v>3.1040000000000001</v>
      </c>
      <c r="K128" s="58">
        <v>5.6589999999999998</v>
      </c>
      <c r="L128" s="37">
        <v>5.476</v>
      </c>
      <c r="M128" s="37">
        <v>36.563000000000002</v>
      </c>
      <c r="N128" s="58">
        <v>46.32</v>
      </c>
      <c r="O128" s="37">
        <v>64.804000000000002</v>
      </c>
      <c r="P128" s="37">
        <v>410.07499999999999</v>
      </c>
    </row>
    <row r="129" spans="1:16" ht="13.8" thickBot="1" x14ac:dyDescent="0.3">
      <c r="A129" s="144"/>
      <c r="B129" s="158"/>
      <c r="C129" s="37" t="s">
        <v>31</v>
      </c>
      <c r="D129" s="58">
        <v>2589.3419999999996</v>
      </c>
      <c r="E129" s="37">
        <v>2221.864</v>
      </c>
      <c r="F129" s="37">
        <v>2235.357</v>
      </c>
      <c r="G129" s="58">
        <v>1252.731</v>
      </c>
      <c r="H129" s="37">
        <v>365.11799999999999</v>
      </c>
      <c r="I129" s="37">
        <v>200.83500000000001</v>
      </c>
      <c r="J129" s="37">
        <v>113.809</v>
      </c>
      <c r="K129" s="58">
        <v>207.53100000000001</v>
      </c>
      <c r="L129" s="37">
        <v>201.27200000000002</v>
      </c>
      <c r="M129" s="37">
        <v>1313.116</v>
      </c>
      <c r="N129" s="58">
        <v>1656.606</v>
      </c>
      <c r="O129" s="37">
        <v>2309.8789999999999</v>
      </c>
      <c r="P129" s="37">
        <v>14667.46</v>
      </c>
    </row>
    <row r="130" spans="1:16" ht="13.8" thickBot="1" x14ac:dyDescent="0.3">
      <c r="A130" s="142">
        <v>2</v>
      </c>
      <c r="B130" s="151" t="s">
        <v>125</v>
      </c>
      <c r="C130" s="37" t="s">
        <v>26</v>
      </c>
      <c r="D130" s="58">
        <v>1622.145</v>
      </c>
      <c r="E130" s="37">
        <v>1397.961</v>
      </c>
      <c r="F130" s="37">
        <v>1411.048</v>
      </c>
      <c r="G130" s="58">
        <v>822.54199999999992</v>
      </c>
      <c r="H130" s="37">
        <v>146.22900000000001</v>
      </c>
      <c r="I130" s="37">
        <v>0</v>
      </c>
      <c r="J130" s="37">
        <v>0</v>
      </c>
      <c r="K130" s="58">
        <v>0</v>
      </c>
      <c r="L130" s="37">
        <v>0</v>
      </c>
      <c r="M130" s="37">
        <v>861.07099999999991</v>
      </c>
      <c r="N130" s="58">
        <v>1063.3919999999998</v>
      </c>
      <c r="O130" s="37">
        <v>1455.4899999999998</v>
      </c>
      <c r="P130" s="37">
        <v>8779.8780000000006</v>
      </c>
    </row>
    <row r="131" spans="1:16" ht="13.8" thickBot="1" x14ac:dyDescent="0.3">
      <c r="A131" s="143"/>
      <c r="B131" s="159"/>
      <c r="C131" s="37" t="s">
        <v>27</v>
      </c>
      <c r="D131" s="58">
        <v>220.36600000000001</v>
      </c>
      <c r="E131" s="37">
        <v>206.15</v>
      </c>
      <c r="F131" s="37">
        <v>220.36600000000001</v>
      </c>
      <c r="G131" s="58">
        <v>213.25800000000001</v>
      </c>
      <c r="H131" s="37">
        <v>189.64</v>
      </c>
      <c r="I131" s="37">
        <v>177.43</v>
      </c>
      <c r="J131" s="37">
        <v>100.54499999999999</v>
      </c>
      <c r="K131" s="58">
        <v>183.34400000000002</v>
      </c>
      <c r="L131" s="37">
        <v>183.52</v>
      </c>
      <c r="M131" s="37">
        <v>220.36600000000001</v>
      </c>
      <c r="N131" s="58">
        <v>213.25800000000001</v>
      </c>
      <c r="O131" s="37">
        <v>220.36600000000001</v>
      </c>
      <c r="P131" s="37">
        <v>2348.6089999999999</v>
      </c>
    </row>
    <row r="132" spans="1:16" ht="13.8" thickBot="1" x14ac:dyDescent="0.3">
      <c r="A132" s="143"/>
      <c r="B132" s="159"/>
      <c r="C132" s="37" t="s">
        <v>28</v>
      </c>
      <c r="D132" s="58">
        <v>0</v>
      </c>
      <c r="E132" s="37">
        <v>0</v>
      </c>
      <c r="F132" s="37">
        <v>0</v>
      </c>
      <c r="G132" s="58">
        <v>0</v>
      </c>
      <c r="H132" s="37">
        <v>0</v>
      </c>
      <c r="I132" s="37">
        <v>0</v>
      </c>
      <c r="J132" s="37">
        <v>0</v>
      </c>
      <c r="K132" s="58">
        <v>0</v>
      </c>
      <c r="L132" s="37">
        <v>0</v>
      </c>
      <c r="M132" s="37">
        <v>0</v>
      </c>
      <c r="N132" s="58">
        <v>0</v>
      </c>
      <c r="O132" s="37">
        <v>0</v>
      </c>
      <c r="P132" s="37">
        <v>0</v>
      </c>
    </row>
    <row r="133" spans="1:16" ht="13.8" thickBot="1" x14ac:dyDescent="0.3">
      <c r="A133" s="143"/>
      <c r="B133" s="159"/>
      <c r="C133" s="37" t="s">
        <v>29</v>
      </c>
      <c r="D133" s="58">
        <v>0</v>
      </c>
      <c r="E133" s="37">
        <v>0</v>
      </c>
      <c r="F133" s="37">
        <v>0</v>
      </c>
      <c r="G133" s="58">
        <v>0</v>
      </c>
      <c r="H133" s="37">
        <v>0</v>
      </c>
      <c r="I133" s="37">
        <v>0</v>
      </c>
      <c r="J133" s="37">
        <v>0</v>
      </c>
      <c r="K133" s="58">
        <v>0</v>
      </c>
      <c r="L133" s="37">
        <v>0</v>
      </c>
      <c r="M133" s="37">
        <v>0</v>
      </c>
      <c r="N133" s="58">
        <v>0</v>
      </c>
      <c r="O133" s="37">
        <v>0</v>
      </c>
      <c r="P133" s="37">
        <v>0</v>
      </c>
    </row>
    <row r="134" spans="1:16" ht="13.8" thickBot="1" x14ac:dyDescent="0.3">
      <c r="A134" s="143"/>
      <c r="B134" s="159"/>
      <c r="C134" s="37" t="s">
        <v>30</v>
      </c>
      <c r="D134" s="58">
        <v>0</v>
      </c>
      <c r="E134" s="37">
        <v>0</v>
      </c>
      <c r="F134" s="37">
        <v>0</v>
      </c>
      <c r="G134" s="58">
        <v>0</v>
      </c>
      <c r="H134" s="37">
        <v>0</v>
      </c>
      <c r="I134" s="37">
        <v>0</v>
      </c>
      <c r="J134" s="37">
        <v>0</v>
      </c>
      <c r="K134" s="58">
        <v>0</v>
      </c>
      <c r="L134" s="37">
        <v>0</v>
      </c>
      <c r="M134" s="37">
        <v>0</v>
      </c>
      <c r="N134" s="58">
        <v>0</v>
      </c>
      <c r="O134" s="37">
        <v>0</v>
      </c>
      <c r="P134" s="37">
        <v>0</v>
      </c>
    </row>
    <row r="135" spans="1:16" ht="13.8" thickBot="1" x14ac:dyDescent="0.3">
      <c r="A135" s="144"/>
      <c r="B135" s="152"/>
      <c r="C135" s="37" t="s">
        <v>31</v>
      </c>
      <c r="D135" s="58">
        <v>1842.511</v>
      </c>
      <c r="E135" s="37">
        <v>1604.1109999999999</v>
      </c>
      <c r="F135" s="37">
        <v>1631.414</v>
      </c>
      <c r="G135" s="58">
        <v>1035.8</v>
      </c>
      <c r="H135" s="37">
        <v>335.86899999999997</v>
      </c>
      <c r="I135" s="37">
        <v>177.43</v>
      </c>
      <c r="J135" s="37">
        <v>100.54499999999999</v>
      </c>
      <c r="K135" s="58">
        <v>183.34400000000002</v>
      </c>
      <c r="L135" s="37">
        <v>183.52</v>
      </c>
      <c r="M135" s="37">
        <v>1081.4370000000001</v>
      </c>
      <c r="N135" s="58">
        <v>1276.6500000000001</v>
      </c>
      <c r="O135" s="37">
        <v>1675.8559999999998</v>
      </c>
      <c r="P135" s="37">
        <v>11128.487000000001</v>
      </c>
    </row>
    <row r="136" spans="1:16" ht="13.8" thickBot="1" x14ac:dyDescent="0.3">
      <c r="A136" s="142">
        <v>3</v>
      </c>
      <c r="B136" s="151" t="s">
        <v>136</v>
      </c>
      <c r="C136" s="37" t="s">
        <v>26</v>
      </c>
      <c r="D136" s="58">
        <v>74.037999999999997</v>
      </c>
      <c r="E136" s="37">
        <v>63.478999999999999</v>
      </c>
      <c r="F136" s="37">
        <v>63.826999999999998</v>
      </c>
      <c r="G136" s="58">
        <v>35.499000000000002</v>
      </c>
      <c r="H136" s="37">
        <v>5.9290000000000003</v>
      </c>
      <c r="I136" s="37">
        <v>0</v>
      </c>
      <c r="J136" s="37">
        <v>0</v>
      </c>
      <c r="K136" s="58">
        <v>0</v>
      </c>
      <c r="L136" s="37">
        <v>0</v>
      </c>
      <c r="M136" s="37">
        <v>37.22</v>
      </c>
      <c r="N136" s="58">
        <v>47.151000000000003</v>
      </c>
      <c r="O136" s="37">
        <v>65.974999999999994</v>
      </c>
      <c r="P136" s="37">
        <v>393.11799999999999</v>
      </c>
    </row>
    <row r="137" spans="1:16" ht="13.8" thickBot="1" x14ac:dyDescent="0.3">
      <c r="A137" s="143"/>
      <c r="B137" s="159"/>
      <c r="C137" s="37" t="s">
        <v>27</v>
      </c>
      <c r="D137" s="58">
        <v>3.0579999999999998</v>
      </c>
      <c r="E137" s="37">
        <v>2.8610000000000002</v>
      </c>
      <c r="F137" s="37">
        <v>3.0579999999999998</v>
      </c>
      <c r="G137" s="58">
        <v>2.9590000000000001</v>
      </c>
      <c r="H137" s="37">
        <v>2.6339999999999999</v>
      </c>
      <c r="I137" s="37">
        <v>2.4660000000000002</v>
      </c>
      <c r="J137" s="37">
        <v>1.397</v>
      </c>
      <c r="K137" s="58">
        <v>2.5489999999999999</v>
      </c>
      <c r="L137" s="37">
        <v>2.5499999999999998</v>
      </c>
      <c r="M137" s="37">
        <v>3.0579999999999998</v>
      </c>
      <c r="N137" s="58">
        <v>2.9590000000000001</v>
      </c>
      <c r="O137" s="37">
        <v>3.0579999999999998</v>
      </c>
      <c r="P137" s="37">
        <v>32.606999999999999</v>
      </c>
    </row>
    <row r="138" spans="1:16" ht="13.8" thickBot="1" x14ac:dyDescent="0.3">
      <c r="A138" s="143"/>
      <c r="B138" s="159"/>
      <c r="C138" s="37" t="s">
        <v>28</v>
      </c>
      <c r="D138" s="58">
        <v>0</v>
      </c>
      <c r="E138" s="37">
        <v>0</v>
      </c>
      <c r="F138" s="37">
        <v>0</v>
      </c>
      <c r="G138" s="58">
        <v>0</v>
      </c>
      <c r="H138" s="37">
        <v>0</v>
      </c>
      <c r="I138" s="37">
        <v>0</v>
      </c>
      <c r="J138" s="37">
        <v>0</v>
      </c>
      <c r="K138" s="58">
        <v>0</v>
      </c>
      <c r="L138" s="37">
        <v>0</v>
      </c>
      <c r="M138" s="37">
        <v>0</v>
      </c>
      <c r="N138" s="58">
        <v>0</v>
      </c>
      <c r="O138" s="37">
        <v>0</v>
      </c>
      <c r="P138" s="37">
        <v>0</v>
      </c>
    </row>
    <row r="139" spans="1:16" ht="13.8" thickBot="1" x14ac:dyDescent="0.3">
      <c r="A139" s="143"/>
      <c r="B139" s="159"/>
      <c r="C139" s="37" t="s">
        <v>29</v>
      </c>
      <c r="D139" s="58">
        <v>0</v>
      </c>
      <c r="E139" s="37">
        <v>0</v>
      </c>
      <c r="F139" s="37">
        <v>0</v>
      </c>
      <c r="G139" s="58">
        <v>0</v>
      </c>
      <c r="H139" s="37">
        <v>0</v>
      </c>
      <c r="I139" s="37">
        <v>0</v>
      </c>
      <c r="J139" s="37">
        <v>0</v>
      </c>
      <c r="K139" s="58">
        <v>0</v>
      </c>
      <c r="L139" s="37">
        <v>0</v>
      </c>
      <c r="M139" s="37">
        <v>0</v>
      </c>
      <c r="N139" s="58">
        <v>0</v>
      </c>
      <c r="O139" s="37">
        <v>0</v>
      </c>
      <c r="P139" s="37">
        <v>0</v>
      </c>
    </row>
    <row r="140" spans="1:16" ht="13.8" thickBot="1" x14ac:dyDescent="0.3">
      <c r="A140" s="143"/>
      <c r="B140" s="159"/>
      <c r="C140" s="37" t="s">
        <v>30</v>
      </c>
      <c r="D140" s="58">
        <v>5.383</v>
      </c>
      <c r="E140" s="37">
        <v>4.6189999999999998</v>
      </c>
      <c r="F140" s="37">
        <v>4.6459999999999999</v>
      </c>
      <c r="G140" s="58">
        <v>2.5990000000000002</v>
      </c>
      <c r="H140" s="37">
        <v>0.437</v>
      </c>
      <c r="I140" s="37">
        <v>0</v>
      </c>
      <c r="J140" s="37">
        <v>0</v>
      </c>
      <c r="K140" s="58">
        <v>0</v>
      </c>
      <c r="L140" s="37">
        <v>0</v>
      </c>
      <c r="M140" s="37">
        <v>2.7250000000000001</v>
      </c>
      <c r="N140" s="58">
        <v>3.4409999999999998</v>
      </c>
      <c r="O140" s="37">
        <v>4.8010000000000002</v>
      </c>
      <c r="P140" s="37">
        <v>28.651</v>
      </c>
    </row>
    <row r="141" spans="1:16" ht="13.8" thickBot="1" x14ac:dyDescent="0.3">
      <c r="A141" s="144"/>
      <c r="B141" s="152"/>
      <c r="C141" s="37" t="s">
        <v>31</v>
      </c>
      <c r="D141" s="58">
        <v>82.478999999999999</v>
      </c>
      <c r="E141" s="37">
        <v>70.959000000000003</v>
      </c>
      <c r="F141" s="37">
        <v>71.531000000000006</v>
      </c>
      <c r="G141" s="58">
        <v>41.057000000000002</v>
      </c>
      <c r="H141" s="37">
        <v>9</v>
      </c>
      <c r="I141" s="37">
        <v>2.4660000000000002</v>
      </c>
      <c r="J141" s="37">
        <v>1.397</v>
      </c>
      <c r="K141" s="58">
        <v>2.5489999999999999</v>
      </c>
      <c r="L141" s="37">
        <v>2.5499999999999998</v>
      </c>
      <c r="M141" s="37">
        <v>43.003</v>
      </c>
      <c r="N141" s="58">
        <v>53.551000000000002</v>
      </c>
      <c r="O141" s="37">
        <v>73.834000000000003</v>
      </c>
      <c r="P141" s="37">
        <v>454.37599999999998</v>
      </c>
    </row>
    <row r="142" spans="1:16" ht="13.8" thickBot="1" x14ac:dyDescent="0.3">
      <c r="A142" s="138" t="s">
        <v>36</v>
      </c>
      <c r="B142" s="139"/>
      <c r="C142" s="37" t="s">
        <v>26</v>
      </c>
      <c r="D142" s="36">
        <v>4006.0520000000001</v>
      </c>
      <c r="E142" s="37">
        <v>3427.5320000000002</v>
      </c>
      <c r="F142" s="37">
        <v>3440.7849999999999</v>
      </c>
      <c r="G142" s="37">
        <v>1875.809</v>
      </c>
      <c r="H142" s="37">
        <v>304.43400000000003</v>
      </c>
      <c r="I142" s="37">
        <v>0</v>
      </c>
      <c r="J142" s="37">
        <v>0</v>
      </c>
      <c r="K142" s="37">
        <v>0</v>
      </c>
      <c r="L142" s="37">
        <v>0</v>
      </c>
      <c r="M142" s="37">
        <v>1968.09</v>
      </c>
      <c r="N142" s="37">
        <v>2520.7449999999999</v>
      </c>
      <c r="O142" s="37">
        <v>3559.7860000000001</v>
      </c>
      <c r="P142" s="37">
        <v>21103.233</v>
      </c>
    </row>
    <row r="143" spans="1:16" ht="13.8" thickBot="1" x14ac:dyDescent="0.3">
      <c r="A143" s="140"/>
      <c r="B143" s="141"/>
      <c r="C143" s="37" t="s">
        <v>27</v>
      </c>
      <c r="D143" s="37">
        <v>241.55600000000001</v>
      </c>
      <c r="E143" s="37">
        <v>225.97300000000001</v>
      </c>
      <c r="F143" s="37">
        <v>241.55600000000001</v>
      </c>
      <c r="G143" s="37">
        <v>233.76400000000001</v>
      </c>
      <c r="H143" s="37">
        <v>206.46899999999999</v>
      </c>
      <c r="I143" s="37">
        <v>192.71799999999999</v>
      </c>
      <c r="J143" s="37">
        <v>109.209</v>
      </c>
      <c r="K143" s="37">
        <v>199.143</v>
      </c>
      <c r="L143" s="37">
        <v>199.32900000000001</v>
      </c>
      <c r="M143" s="37">
        <v>241.55600000000001</v>
      </c>
      <c r="N143" s="37">
        <v>233.76400000000001</v>
      </c>
      <c r="O143" s="37">
        <v>241.55600000000001</v>
      </c>
      <c r="P143" s="37">
        <v>2566.5929999999998</v>
      </c>
    </row>
    <row r="144" spans="1:16" ht="13.8" thickBot="1" x14ac:dyDescent="0.3">
      <c r="A144" s="140"/>
      <c r="B144" s="141"/>
      <c r="C144" s="37" t="s">
        <v>28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>
        <v>0</v>
      </c>
      <c r="P144" s="37">
        <v>0</v>
      </c>
    </row>
    <row r="145" spans="1:18" ht="13.8" thickBot="1" x14ac:dyDescent="0.3">
      <c r="A145" s="140"/>
      <c r="B145" s="141"/>
      <c r="C145" s="37" t="s">
        <v>29</v>
      </c>
      <c r="D145" s="37">
        <v>188.62200000000001</v>
      </c>
      <c r="E145" s="37">
        <v>176.453</v>
      </c>
      <c r="F145" s="37">
        <v>188.62200000000001</v>
      </c>
      <c r="G145" s="37">
        <v>182.53700000000001</v>
      </c>
      <c r="H145" s="37">
        <v>188.62200000000001</v>
      </c>
      <c r="I145" s="37">
        <v>182.53700000000001</v>
      </c>
      <c r="J145" s="37">
        <v>103.438</v>
      </c>
      <c r="K145" s="37">
        <v>188.62200000000001</v>
      </c>
      <c r="L145" s="37">
        <v>182.53700000000001</v>
      </c>
      <c r="M145" s="37">
        <v>188.62200000000001</v>
      </c>
      <c r="N145" s="37">
        <v>182.53700000000001</v>
      </c>
      <c r="O145" s="37">
        <v>188.62200000000001</v>
      </c>
      <c r="P145" s="37">
        <v>2141.7710000000002</v>
      </c>
    </row>
    <row r="146" spans="1:18" ht="13.8" thickBot="1" x14ac:dyDescent="0.3">
      <c r="A146" s="140"/>
      <c r="B146" s="141"/>
      <c r="C146" s="37" t="s">
        <v>30</v>
      </c>
      <c r="D146" s="37">
        <v>78.102000000000004</v>
      </c>
      <c r="E146" s="37">
        <v>66.975999999999999</v>
      </c>
      <c r="F146" s="37">
        <v>67.338999999999999</v>
      </c>
      <c r="G146" s="37">
        <v>37.478000000000002</v>
      </c>
      <c r="H146" s="37">
        <v>10.462</v>
      </c>
      <c r="I146" s="37">
        <v>5.476</v>
      </c>
      <c r="J146" s="37">
        <v>3.1040000000000001</v>
      </c>
      <c r="K146" s="37">
        <v>5.6589999999999998</v>
      </c>
      <c r="L146" s="37">
        <v>5.476</v>
      </c>
      <c r="M146" s="37">
        <v>39.287999999999997</v>
      </c>
      <c r="N146" s="37">
        <v>49.761000000000003</v>
      </c>
      <c r="O146" s="37">
        <v>69.605000000000004</v>
      </c>
      <c r="P146" s="37">
        <v>438.726</v>
      </c>
    </row>
    <row r="147" spans="1:18" ht="13.8" thickBot="1" x14ac:dyDescent="0.3">
      <c r="A147" s="161"/>
      <c r="B147" s="162"/>
      <c r="C147" s="37" t="s">
        <v>31</v>
      </c>
      <c r="D147" s="36">
        <v>4514.3320000000003</v>
      </c>
      <c r="E147" s="37">
        <v>3896.9340000000002</v>
      </c>
      <c r="F147" s="37">
        <v>3938.3020000000001</v>
      </c>
      <c r="G147" s="37">
        <v>2329.5880000000002</v>
      </c>
      <c r="H147" s="37">
        <v>709.98699999999997</v>
      </c>
      <c r="I147" s="37">
        <v>380.73099999999999</v>
      </c>
      <c r="J147" s="37">
        <v>215.751</v>
      </c>
      <c r="K147" s="37">
        <v>393.42399999999998</v>
      </c>
      <c r="L147" s="37">
        <v>387.34199999999998</v>
      </c>
      <c r="M147" s="37">
        <v>2437.556</v>
      </c>
      <c r="N147" s="37">
        <v>2986.8069999999998</v>
      </c>
      <c r="O147" s="37">
        <v>4059.569</v>
      </c>
      <c r="P147" s="37">
        <v>26250.323</v>
      </c>
      <c r="R147" s="55">
        <f>P129+P135+P141</f>
        <v>26250.323</v>
      </c>
    </row>
    <row r="148" spans="1:18" ht="13.8" thickBot="1" x14ac:dyDescent="0.3">
      <c r="A148" s="163" t="s">
        <v>48</v>
      </c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  <c r="L148" s="164"/>
      <c r="M148" s="164"/>
      <c r="N148" s="164"/>
      <c r="O148" s="164"/>
      <c r="P148" s="165"/>
    </row>
    <row r="149" spans="1:18" ht="13.5" customHeight="1" thickBot="1" x14ac:dyDescent="0.3">
      <c r="A149" s="179" t="s">
        <v>42</v>
      </c>
      <c r="B149" s="181" t="s">
        <v>120</v>
      </c>
      <c r="C149" s="151"/>
      <c r="D149" s="153" t="s">
        <v>115</v>
      </c>
      <c r="E149" s="154"/>
      <c r="F149" s="154"/>
      <c r="G149" s="154"/>
      <c r="H149" s="154"/>
      <c r="I149" s="154"/>
      <c r="J149" s="154"/>
      <c r="K149" s="154"/>
      <c r="L149" s="154"/>
      <c r="M149" s="154"/>
      <c r="N149" s="154"/>
      <c r="O149" s="154"/>
      <c r="P149" s="155"/>
    </row>
    <row r="150" spans="1:18" ht="13.8" thickBot="1" x14ac:dyDescent="0.3">
      <c r="A150" s="180"/>
      <c r="B150" s="182"/>
      <c r="C150" s="152"/>
      <c r="D150" s="36" t="s">
        <v>10</v>
      </c>
      <c r="E150" s="41" t="s">
        <v>11</v>
      </c>
      <c r="F150" s="35" t="s">
        <v>12</v>
      </c>
      <c r="G150" s="36" t="s">
        <v>13</v>
      </c>
      <c r="H150" s="35" t="s">
        <v>14</v>
      </c>
      <c r="I150" s="35" t="s">
        <v>15</v>
      </c>
      <c r="J150" s="35" t="s">
        <v>16</v>
      </c>
      <c r="K150" s="36" t="s">
        <v>17</v>
      </c>
      <c r="L150" s="37" t="s">
        <v>18</v>
      </c>
      <c r="M150" s="41" t="s">
        <v>19</v>
      </c>
      <c r="N150" s="36" t="s">
        <v>20</v>
      </c>
      <c r="O150" s="41" t="s">
        <v>21</v>
      </c>
      <c r="P150" s="35" t="s">
        <v>22</v>
      </c>
    </row>
    <row r="151" spans="1:18" ht="13.8" thickBot="1" x14ac:dyDescent="0.3">
      <c r="A151" s="142">
        <v>1</v>
      </c>
      <c r="B151" s="156" t="s">
        <v>134</v>
      </c>
      <c r="C151" s="37" t="s">
        <v>26</v>
      </c>
      <c r="D151" s="58">
        <v>3683.6260000000002</v>
      </c>
      <c r="E151" s="37">
        <v>3168.9070000000002</v>
      </c>
      <c r="F151" s="37">
        <v>3194.2930000000001</v>
      </c>
      <c r="G151" s="58">
        <v>1832.6029999999998</v>
      </c>
      <c r="H151" s="37">
        <v>319.21199999999999</v>
      </c>
      <c r="I151" s="37">
        <v>0</v>
      </c>
      <c r="J151" s="37">
        <v>0</v>
      </c>
      <c r="K151" s="58">
        <v>0</v>
      </c>
      <c r="L151" s="37">
        <v>0</v>
      </c>
      <c r="M151" s="37">
        <v>1919.4449999999999</v>
      </c>
      <c r="N151" s="58">
        <v>2390.895</v>
      </c>
      <c r="O151" s="37">
        <v>3297.3119999999999</v>
      </c>
      <c r="P151" s="37">
        <v>19806.292999999998</v>
      </c>
    </row>
    <row r="152" spans="1:18" ht="13.8" thickBot="1" x14ac:dyDescent="0.3">
      <c r="A152" s="143"/>
      <c r="B152" s="157"/>
      <c r="C152" s="37" t="s">
        <v>27</v>
      </c>
      <c r="D152" s="58">
        <v>338.87199999999996</v>
      </c>
      <c r="E152" s="37">
        <v>317.01</v>
      </c>
      <c r="F152" s="37">
        <v>338.87199999999996</v>
      </c>
      <c r="G152" s="58">
        <v>327.93399999999997</v>
      </c>
      <c r="H152" s="37">
        <v>321.01799999999997</v>
      </c>
      <c r="I152" s="37">
        <v>304.81400000000002</v>
      </c>
      <c r="J152" s="37">
        <v>314.98</v>
      </c>
      <c r="K152" s="58">
        <v>172.732</v>
      </c>
      <c r="L152" s="37">
        <v>305.05200000000002</v>
      </c>
      <c r="M152" s="37">
        <v>338.87199999999996</v>
      </c>
      <c r="N152" s="58">
        <v>327.93399999999997</v>
      </c>
      <c r="O152" s="37">
        <v>338.87199999999996</v>
      </c>
      <c r="P152" s="37">
        <v>3746.9619999999995</v>
      </c>
    </row>
    <row r="153" spans="1:18" ht="13.8" thickBot="1" x14ac:dyDescent="0.3">
      <c r="A153" s="143"/>
      <c r="B153" s="157"/>
      <c r="C153" s="37" t="s">
        <v>28</v>
      </c>
      <c r="D153" s="58">
        <v>68.734999999999999</v>
      </c>
      <c r="E153" s="37">
        <v>59.289000000000001</v>
      </c>
      <c r="F153" s="37">
        <v>59.885999999999996</v>
      </c>
      <c r="G153" s="58">
        <v>35.19</v>
      </c>
      <c r="H153" s="37">
        <v>6.319</v>
      </c>
      <c r="I153" s="37">
        <v>0</v>
      </c>
      <c r="J153" s="37">
        <v>0</v>
      </c>
      <c r="K153" s="58">
        <v>0</v>
      </c>
      <c r="L153" s="37">
        <v>0</v>
      </c>
      <c r="M153" s="37">
        <v>36.829000000000001</v>
      </c>
      <c r="N153" s="58">
        <v>45.286000000000001</v>
      </c>
      <c r="O153" s="37">
        <v>61.747999999999998</v>
      </c>
      <c r="P153" s="37">
        <v>373.28199999999998</v>
      </c>
    </row>
    <row r="154" spans="1:18" ht="13.8" thickBot="1" x14ac:dyDescent="0.3">
      <c r="A154" s="143"/>
      <c r="B154" s="157"/>
      <c r="C154" s="37" t="s">
        <v>29</v>
      </c>
      <c r="D154" s="58">
        <v>0</v>
      </c>
      <c r="E154" s="37">
        <v>0</v>
      </c>
      <c r="F154" s="37">
        <v>0</v>
      </c>
      <c r="G154" s="58">
        <v>0</v>
      </c>
      <c r="H154" s="37">
        <v>0</v>
      </c>
      <c r="I154" s="37">
        <v>0</v>
      </c>
      <c r="J154" s="37">
        <v>0</v>
      </c>
      <c r="K154" s="58">
        <v>0</v>
      </c>
      <c r="L154" s="37">
        <v>0</v>
      </c>
      <c r="M154" s="37">
        <v>0</v>
      </c>
      <c r="N154" s="58">
        <v>0</v>
      </c>
      <c r="O154" s="37">
        <v>0</v>
      </c>
      <c r="P154" s="37">
        <v>0</v>
      </c>
    </row>
    <row r="155" spans="1:18" ht="13.8" thickBot="1" x14ac:dyDescent="0.3">
      <c r="A155" s="143"/>
      <c r="B155" s="157"/>
      <c r="C155" s="37" t="s">
        <v>30</v>
      </c>
      <c r="D155" s="58">
        <v>37.420999999999999</v>
      </c>
      <c r="E155" s="37">
        <v>32.073999999999998</v>
      </c>
      <c r="F155" s="37">
        <v>32.242000000000004</v>
      </c>
      <c r="G155" s="58">
        <v>17.881999999999998</v>
      </c>
      <c r="H155" s="37">
        <v>2.976</v>
      </c>
      <c r="I155" s="37">
        <v>0</v>
      </c>
      <c r="J155" s="37">
        <v>0</v>
      </c>
      <c r="K155" s="58">
        <v>0</v>
      </c>
      <c r="L155" s="37">
        <v>0</v>
      </c>
      <c r="M155" s="37">
        <v>18.750999999999998</v>
      </c>
      <c r="N155" s="58">
        <v>23.790999999999997</v>
      </c>
      <c r="O155" s="37">
        <v>33.331000000000003</v>
      </c>
      <c r="P155" s="37">
        <v>198.46799999999999</v>
      </c>
    </row>
    <row r="156" spans="1:18" ht="13.8" thickBot="1" x14ac:dyDescent="0.3">
      <c r="A156" s="144"/>
      <c r="B156" s="158"/>
      <c r="C156" s="37" t="s">
        <v>31</v>
      </c>
      <c r="D156" s="58">
        <v>4128.6540000000005</v>
      </c>
      <c r="E156" s="37">
        <v>3577.28</v>
      </c>
      <c r="F156" s="37">
        <v>3625.2930000000001</v>
      </c>
      <c r="G156" s="58">
        <v>2213.6089999999999</v>
      </c>
      <c r="H156" s="37">
        <v>649.52499999999998</v>
      </c>
      <c r="I156" s="37">
        <v>304.81400000000002</v>
      </c>
      <c r="J156" s="37">
        <v>314.98</v>
      </c>
      <c r="K156" s="58">
        <v>172.732</v>
      </c>
      <c r="L156" s="37">
        <v>305.05200000000002</v>
      </c>
      <c r="M156" s="37">
        <v>2313.8969999999999</v>
      </c>
      <c r="N156" s="58">
        <v>2787.9059999999999</v>
      </c>
      <c r="O156" s="37">
        <v>3731.2629999999999</v>
      </c>
      <c r="P156" s="37">
        <v>24125.005000000001</v>
      </c>
    </row>
    <row r="157" spans="1:18" ht="13.8" thickBot="1" x14ac:dyDescent="0.3">
      <c r="A157" s="142">
        <v>2</v>
      </c>
      <c r="B157" s="151" t="s">
        <v>125</v>
      </c>
      <c r="C157" s="37" t="s">
        <v>26</v>
      </c>
      <c r="D157" s="58">
        <v>14200.237999999999</v>
      </c>
      <c r="E157" s="37">
        <v>12237.747000000001</v>
      </c>
      <c r="F157" s="37">
        <v>12352.255999999999</v>
      </c>
      <c r="G157" s="58">
        <v>7200.5199999999995</v>
      </c>
      <c r="H157" s="37">
        <v>1280.088</v>
      </c>
      <c r="I157" s="37">
        <v>0</v>
      </c>
      <c r="J157" s="37">
        <v>0</v>
      </c>
      <c r="K157" s="58">
        <v>0</v>
      </c>
      <c r="L157" s="37">
        <v>0</v>
      </c>
      <c r="M157" s="37">
        <v>7537.8010000000004</v>
      </c>
      <c r="N157" s="58">
        <v>9308.9040000000005</v>
      </c>
      <c r="O157" s="37">
        <v>12741.310000000001</v>
      </c>
      <c r="P157" s="37">
        <v>76858.864000000001</v>
      </c>
    </row>
    <row r="158" spans="1:18" ht="13.8" thickBot="1" x14ac:dyDescent="0.3">
      <c r="A158" s="143"/>
      <c r="B158" s="159"/>
      <c r="C158" s="37" t="s">
        <v>27</v>
      </c>
      <c r="D158" s="58">
        <v>3464.3270000000002</v>
      </c>
      <c r="E158" s="37">
        <v>3240.819</v>
      </c>
      <c r="F158" s="37">
        <v>3464.3270000000002</v>
      </c>
      <c r="G158" s="58">
        <v>3352.5680000000002</v>
      </c>
      <c r="H158" s="37">
        <v>3460.24</v>
      </c>
      <c r="I158" s="37">
        <v>3347.8130000000001</v>
      </c>
      <c r="J158" s="37">
        <v>3459.413</v>
      </c>
      <c r="K158" s="58">
        <v>1897.098</v>
      </c>
      <c r="L158" s="37">
        <v>3348.6210000000001</v>
      </c>
      <c r="M158" s="37">
        <v>3464.3270000000002</v>
      </c>
      <c r="N158" s="58">
        <v>3352.5680000000002</v>
      </c>
      <c r="O158" s="37">
        <v>3464.3270000000002</v>
      </c>
      <c r="P158" s="37">
        <v>39316.448000000004</v>
      </c>
    </row>
    <row r="159" spans="1:18" ht="13.8" thickBot="1" x14ac:dyDescent="0.3">
      <c r="A159" s="143"/>
      <c r="B159" s="159"/>
      <c r="C159" s="37" t="s">
        <v>28</v>
      </c>
      <c r="D159" s="58">
        <v>0</v>
      </c>
      <c r="E159" s="37">
        <v>0</v>
      </c>
      <c r="F159" s="37">
        <v>0</v>
      </c>
      <c r="G159" s="58">
        <v>0</v>
      </c>
      <c r="H159" s="37">
        <v>0</v>
      </c>
      <c r="I159" s="37">
        <v>0</v>
      </c>
      <c r="J159" s="37">
        <v>0</v>
      </c>
      <c r="K159" s="58">
        <v>0</v>
      </c>
      <c r="L159" s="37">
        <v>0</v>
      </c>
      <c r="M159" s="37">
        <v>0</v>
      </c>
      <c r="N159" s="58">
        <v>0</v>
      </c>
      <c r="O159" s="37">
        <v>0</v>
      </c>
      <c r="P159" s="37">
        <v>0</v>
      </c>
    </row>
    <row r="160" spans="1:18" ht="13.8" thickBot="1" x14ac:dyDescent="0.3">
      <c r="A160" s="143"/>
      <c r="B160" s="159"/>
      <c r="C160" s="37" t="s">
        <v>29</v>
      </c>
      <c r="D160" s="58">
        <v>0</v>
      </c>
      <c r="E160" s="37">
        <v>0</v>
      </c>
      <c r="F160" s="37">
        <v>0</v>
      </c>
      <c r="G160" s="58">
        <v>0</v>
      </c>
      <c r="H160" s="37">
        <v>0</v>
      </c>
      <c r="I160" s="37">
        <v>0</v>
      </c>
      <c r="J160" s="37">
        <v>0</v>
      </c>
      <c r="K160" s="58">
        <v>0</v>
      </c>
      <c r="L160" s="37">
        <v>0</v>
      </c>
      <c r="M160" s="37">
        <v>0</v>
      </c>
      <c r="N160" s="58">
        <v>0</v>
      </c>
      <c r="O160" s="37">
        <v>0</v>
      </c>
      <c r="P160" s="37">
        <v>0</v>
      </c>
    </row>
    <row r="161" spans="1:32" ht="13.8" thickBot="1" x14ac:dyDescent="0.3">
      <c r="A161" s="143"/>
      <c r="B161" s="159"/>
      <c r="C161" s="37" t="s">
        <v>30</v>
      </c>
      <c r="D161" s="58">
        <v>0</v>
      </c>
      <c r="E161" s="37">
        <v>0</v>
      </c>
      <c r="F161" s="37">
        <v>0</v>
      </c>
      <c r="G161" s="58">
        <v>0</v>
      </c>
      <c r="H161" s="37">
        <v>0</v>
      </c>
      <c r="I161" s="37">
        <v>0</v>
      </c>
      <c r="J161" s="37">
        <v>0</v>
      </c>
      <c r="K161" s="58">
        <v>0</v>
      </c>
      <c r="L161" s="37">
        <v>0</v>
      </c>
      <c r="M161" s="37">
        <v>0</v>
      </c>
      <c r="N161" s="58">
        <v>0</v>
      </c>
      <c r="O161" s="37">
        <v>0</v>
      </c>
      <c r="P161" s="37">
        <v>0</v>
      </c>
    </row>
    <row r="162" spans="1:32" ht="13.8" thickBot="1" x14ac:dyDescent="0.3">
      <c r="A162" s="144"/>
      <c r="B162" s="152"/>
      <c r="C162" s="37" t="s">
        <v>31</v>
      </c>
      <c r="D162" s="58">
        <v>17664.564999999999</v>
      </c>
      <c r="E162" s="37">
        <v>15478.566000000001</v>
      </c>
      <c r="F162" s="37">
        <v>15816.583000000001</v>
      </c>
      <c r="G162" s="58">
        <v>10553.088</v>
      </c>
      <c r="H162" s="37">
        <v>4740.3280000000004</v>
      </c>
      <c r="I162" s="37">
        <v>3347.8130000000001</v>
      </c>
      <c r="J162" s="37">
        <v>3459.413</v>
      </c>
      <c r="K162" s="58">
        <v>1897.098</v>
      </c>
      <c r="L162" s="37">
        <v>3348.6210000000001</v>
      </c>
      <c r="M162" s="37">
        <v>11002.127999999999</v>
      </c>
      <c r="N162" s="58">
        <v>12661.472</v>
      </c>
      <c r="O162" s="37">
        <v>16205.637000000001</v>
      </c>
      <c r="P162" s="37">
        <v>116175.31200000001</v>
      </c>
    </row>
    <row r="163" spans="1:32" ht="13.8" thickBot="1" x14ac:dyDescent="0.3">
      <c r="A163" s="142">
        <v>3</v>
      </c>
      <c r="B163" s="151" t="s">
        <v>137</v>
      </c>
      <c r="C163" s="37" t="s">
        <v>26</v>
      </c>
      <c r="D163" s="58">
        <v>9723.8090000000011</v>
      </c>
      <c r="E163" s="37">
        <v>8303.1539999999986</v>
      </c>
      <c r="F163" s="37">
        <v>8322.7430000000004</v>
      </c>
      <c r="G163" s="58">
        <v>4450.5330000000004</v>
      </c>
      <c r="H163" s="37">
        <v>701.55</v>
      </c>
      <c r="I163" s="37">
        <v>0</v>
      </c>
      <c r="J163" s="37">
        <v>0</v>
      </c>
      <c r="K163" s="58">
        <v>0</v>
      </c>
      <c r="L163" s="37">
        <v>0</v>
      </c>
      <c r="M163" s="37">
        <v>4672.62</v>
      </c>
      <c r="N163" s="58">
        <v>6049.0210000000006</v>
      </c>
      <c r="O163" s="37">
        <v>8617.6949999999997</v>
      </c>
      <c r="P163" s="37">
        <v>50841.125</v>
      </c>
    </row>
    <row r="164" spans="1:32" ht="13.8" thickBot="1" x14ac:dyDescent="0.3">
      <c r="A164" s="143"/>
      <c r="B164" s="159"/>
      <c r="C164" s="37" t="s">
        <v>27</v>
      </c>
      <c r="D164" s="58">
        <v>426.93799999999999</v>
      </c>
      <c r="E164" s="37">
        <v>399.38599999999997</v>
      </c>
      <c r="F164" s="37">
        <v>426.93799999999999</v>
      </c>
      <c r="G164" s="58">
        <v>413.15799999999996</v>
      </c>
      <c r="H164" s="37">
        <v>422.03699999999998</v>
      </c>
      <c r="I164" s="37">
        <v>406.98599999999999</v>
      </c>
      <c r="J164" s="37">
        <v>420.55899999999997</v>
      </c>
      <c r="K164" s="58">
        <v>230.62200000000001</v>
      </c>
      <c r="L164" s="37">
        <v>407.15600000000001</v>
      </c>
      <c r="M164" s="37">
        <v>426.93799999999999</v>
      </c>
      <c r="N164" s="58">
        <v>413.15799999999996</v>
      </c>
      <c r="O164" s="37">
        <v>426.93799999999999</v>
      </c>
      <c r="P164" s="37">
        <v>4820.8139999999994</v>
      </c>
    </row>
    <row r="165" spans="1:32" ht="13.8" thickBot="1" x14ac:dyDescent="0.3">
      <c r="A165" s="143"/>
      <c r="B165" s="159"/>
      <c r="C165" s="37" t="s">
        <v>28</v>
      </c>
      <c r="D165" s="58">
        <v>9545.7790000000005</v>
      </c>
      <c r="E165" s="37">
        <v>8166.5010000000002</v>
      </c>
      <c r="F165" s="37">
        <v>8197.4879999999994</v>
      </c>
      <c r="G165" s="58">
        <v>4465.0520000000006</v>
      </c>
      <c r="H165" s="37">
        <v>723.70100000000002</v>
      </c>
      <c r="I165" s="37">
        <v>0</v>
      </c>
      <c r="J165" s="37">
        <v>0</v>
      </c>
      <c r="K165" s="58">
        <v>0</v>
      </c>
      <c r="L165" s="37">
        <v>0</v>
      </c>
      <c r="M165" s="37">
        <v>4684.8490000000002</v>
      </c>
      <c r="N165" s="58">
        <v>6003.3329999999996</v>
      </c>
      <c r="O165" s="37">
        <v>8481.3359999999993</v>
      </c>
      <c r="P165" s="37">
        <v>50268.038999999997</v>
      </c>
    </row>
    <row r="166" spans="1:32" ht="13.8" thickBot="1" x14ac:dyDescent="0.3">
      <c r="A166" s="143"/>
      <c r="B166" s="159"/>
      <c r="C166" s="37" t="s">
        <v>29</v>
      </c>
      <c r="D166" s="58">
        <v>284.75700000000001</v>
      </c>
      <c r="E166" s="37">
        <v>266.38600000000002</v>
      </c>
      <c r="F166" s="37">
        <v>284.75700000000001</v>
      </c>
      <c r="G166" s="58">
        <v>275.57100000000003</v>
      </c>
      <c r="H166" s="37">
        <v>284.75799999999998</v>
      </c>
      <c r="I166" s="37">
        <v>275.57100000000003</v>
      </c>
      <c r="J166" s="37">
        <v>284.75700000000001</v>
      </c>
      <c r="K166" s="58">
        <v>156.15700000000001</v>
      </c>
      <c r="L166" s="37">
        <v>275.57100000000003</v>
      </c>
      <c r="M166" s="37">
        <v>284.75700000000001</v>
      </c>
      <c r="N166" s="58">
        <v>275.57100000000003</v>
      </c>
      <c r="O166" s="37">
        <v>284.75700000000001</v>
      </c>
      <c r="P166" s="37">
        <v>3233.37</v>
      </c>
    </row>
    <row r="167" spans="1:32" ht="13.8" thickBot="1" x14ac:dyDescent="0.3">
      <c r="A167" s="143"/>
      <c r="B167" s="159"/>
      <c r="C167" s="37" t="s">
        <v>30</v>
      </c>
      <c r="D167" s="58">
        <v>132.66900000000001</v>
      </c>
      <c r="E167" s="37">
        <v>112.51300000000001</v>
      </c>
      <c r="F167" s="37">
        <v>112.196</v>
      </c>
      <c r="G167" s="58">
        <v>55.937000000000005</v>
      </c>
      <c r="H167" s="37">
        <v>8.7879999999999985</v>
      </c>
      <c r="I167" s="37">
        <v>1.2490000000000001</v>
      </c>
      <c r="J167" s="37">
        <v>1.29</v>
      </c>
      <c r="K167" s="58">
        <v>0.70799999999999996</v>
      </c>
      <c r="L167" s="37">
        <v>1.2490000000000001</v>
      </c>
      <c r="M167" s="37">
        <v>58.872999999999998</v>
      </c>
      <c r="N167" s="58">
        <v>79.287000000000006</v>
      </c>
      <c r="O167" s="37">
        <v>116.50700000000001</v>
      </c>
      <c r="P167" s="37">
        <v>681.26600000000008</v>
      </c>
    </row>
    <row r="168" spans="1:32" ht="13.8" thickBot="1" x14ac:dyDescent="0.3">
      <c r="A168" s="144"/>
      <c r="B168" s="152"/>
      <c r="C168" s="37" t="s">
        <v>31</v>
      </c>
      <c r="D168" s="58">
        <v>20113.952000000001</v>
      </c>
      <c r="E168" s="37">
        <v>17247.939999999999</v>
      </c>
      <c r="F168" s="37">
        <v>17344.122000000003</v>
      </c>
      <c r="G168" s="58">
        <v>9660.2509999999984</v>
      </c>
      <c r="H168" s="37">
        <v>2140.8340000000003</v>
      </c>
      <c r="I168" s="37">
        <v>683.80600000000004</v>
      </c>
      <c r="J168" s="37">
        <v>706.60599999999999</v>
      </c>
      <c r="K168" s="58">
        <v>387.48699999999997</v>
      </c>
      <c r="L168" s="37">
        <v>683.976</v>
      </c>
      <c r="M168" s="37">
        <v>10128.037</v>
      </c>
      <c r="N168" s="58">
        <v>12820.369999999999</v>
      </c>
      <c r="O168" s="37">
        <v>17927.233</v>
      </c>
      <c r="P168" s="37">
        <v>109844.614</v>
      </c>
    </row>
    <row r="169" spans="1:32" ht="13.8" thickBot="1" x14ac:dyDescent="0.3">
      <c r="A169" s="138" t="s">
        <v>36</v>
      </c>
      <c r="B169" s="139"/>
      <c r="C169" s="37" t="s">
        <v>26</v>
      </c>
      <c r="D169" s="36">
        <v>27607.672999999999</v>
      </c>
      <c r="E169" s="37">
        <v>23709.808000000001</v>
      </c>
      <c r="F169" s="37">
        <v>23869.292000000001</v>
      </c>
      <c r="G169" s="37">
        <v>13483.656000000001</v>
      </c>
      <c r="H169" s="37">
        <v>2300.85</v>
      </c>
      <c r="I169" s="37">
        <v>0</v>
      </c>
      <c r="J169" s="37">
        <v>0</v>
      </c>
      <c r="K169" s="37">
        <v>0</v>
      </c>
      <c r="L169" s="37">
        <v>0</v>
      </c>
      <c r="M169" s="37">
        <v>14129.866</v>
      </c>
      <c r="N169" s="36">
        <v>17748.82</v>
      </c>
      <c r="O169" s="37">
        <v>24656.316999999999</v>
      </c>
      <c r="P169" s="37">
        <v>147506.28200000001</v>
      </c>
    </row>
    <row r="170" spans="1:32" ht="13.8" thickBot="1" x14ac:dyDescent="0.3">
      <c r="A170" s="140"/>
      <c r="B170" s="141"/>
      <c r="C170" s="37" t="s">
        <v>27</v>
      </c>
      <c r="D170" s="36">
        <v>4230.1369999999997</v>
      </c>
      <c r="E170" s="37">
        <v>3957.2150000000001</v>
      </c>
      <c r="F170" s="37">
        <v>4230.1369999999997</v>
      </c>
      <c r="G170" s="37">
        <v>4093.66</v>
      </c>
      <c r="H170" s="37">
        <v>4203.2950000000001</v>
      </c>
      <c r="I170" s="37">
        <v>4059.6129999999998</v>
      </c>
      <c r="J170" s="37">
        <v>4194.9520000000002</v>
      </c>
      <c r="K170" s="37">
        <v>2300.4520000000002</v>
      </c>
      <c r="L170" s="37">
        <v>4060.8290000000002</v>
      </c>
      <c r="M170" s="37">
        <v>4230.1369999999997</v>
      </c>
      <c r="N170" s="36">
        <v>4093.66</v>
      </c>
      <c r="O170" s="37">
        <v>4230.1369999999997</v>
      </c>
      <c r="P170" s="37">
        <v>47884.224000000002</v>
      </c>
    </row>
    <row r="171" spans="1:32" ht="13.8" thickBot="1" x14ac:dyDescent="0.3">
      <c r="A171" s="140"/>
      <c r="B171" s="141"/>
      <c r="C171" s="37" t="s">
        <v>28</v>
      </c>
      <c r="D171" s="36">
        <v>9614.5139999999992</v>
      </c>
      <c r="E171" s="37">
        <v>8225.7900000000009</v>
      </c>
      <c r="F171" s="37">
        <v>8257.3739999999998</v>
      </c>
      <c r="G171" s="37">
        <v>4500.2420000000002</v>
      </c>
      <c r="H171" s="37">
        <v>730.02</v>
      </c>
      <c r="I171" s="37">
        <v>0</v>
      </c>
      <c r="J171" s="37">
        <v>0</v>
      </c>
      <c r="K171" s="37">
        <v>0</v>
      </c>
      <c r="L171" s="37">
        <v>0</v>
      </c>
      <c r="M171" s="37">
        <v>4721.6779999999999</v>
      </c>
      <c r="N171" s="36">
        <v>6048.6189999999997</v>
      </c>
      <c r="O171" s="37">
        <v>8543.0840000000007</v>
      </c>
      <c r="P171" s="37">
        <v>50641.321000000004</v>
      </c>
    </row>
    <row r="172" spans="1:32" ht="13.8" thickBot="1" x14ac:dyDescent="0.3">
      <c r="A172" s="140"/>
      <c r="B172" s="141"/>
      <c r="C172" s="37" t="s">
        <v>29</v>
      </c>
      <c r="D172" s="37">
        <v>284.75700000000001</v>
      </c>
      <c r="E172" s="37">
        <v>266.38600000000002</v>
      </c>
      <c r="F172" s="37">
        <v>284.75700000000001</v>
      </c>
      <c r="G172" s="37">
        <v>275.57100000000003</v>
      </c>
      <c r="H172" s="37">
        <v>284.75799999999998</v>
      </c>
      <c r="I172" s="37">
        <v>275.57100000000003</v>
      </c>
      <c r="J172" s="37">
        <v>284.75700000000001</v>
      </c>
      <c r="K172" s="37">
        <v>156.15700000000001</v>
      </c>
      <c r="L172" s="37">
        <v>275.57100000000003</v>
      </c>
      <c r="M172" s="37">
        <v>284.75700000000001</v>
      </c>
      <c r="N172" s="37">
        <v>275.57100000000003</v>
      </c>
      <c r="O172" s="37">
        <v>284.75700000000001</v>
      </c>
      <c r="P172" s="37">
        <v>3233.37</v>
      </c>
    </row>
    <row r="173" spans="1:32" ht="13.8" thickBot="1" x14ac:dyDescent="0.3">
      <c r="A173" s="140"/>
      <c r="B173" s="141"/>
      <c r="C173" s="37" t="s">
        <v>30</v>
      </c>
      <c r="D173" s="37">
        <v>170.09</v>
      </c>
      <c r="E173" s="37">
        <v>144.58699999999999</v>
      </c>
      <c r="F173" s="37">
        <v>144.43799999999999</v>
      </c>
      <c r="G173" s="37">
        <v>73.819000000000003</v>
      </c>
      <c r="H173" s="37">
        <v>11.763999999999999</v>
      </c>
      <c r="I173" s="37">
        <v>1.2490000000000001</v>
      </c>
      <c r="J173" s="37">
        <v>1.29</v>
      </c>
      <c r="K173" s="37">
        <v>0.70799999999999996</v>
      </c>
      <c r="L173" s="37">
        <v>1.2490000000000001</v>
      </c>
      <c r="M173" s="37">
        <v>77.623999999999995</v>
      </c>
      <c r="N173" s="37">
        <v>103.078</v>
      </c>
      <c r="O173" s="37">
        <v>149.83799999999999</v>
      </c>
      <c r="P173" s="37">
        <v>879.73400000000004</v>
      </c>
    </row>
    <row r="174" spans="1:32" ht="13.8" thickBot="1" x14ac:dyDescent="0.3">
      <c r="A174" s="161"/>
      <c r="B174" s="162"/>
      <c r="C174" s="37" t="s">
        <v>31</v>
      </c>
      <c r="D174" s="36">
        <v>41907.171000000002</v>
      </c>
      <c r="E174" s="37">
        <v>36303.786</v>
      </c>
      <c r="F174" s="37">
        <v>36785.998</v>
      </c>
      <c r="G174" s="37">
        <v>22426.948</v>
      </c>
      <c r="H174" s="37">
        <v>7530.6869999999999</v>
      </c>
      <c r="I174" s="37">
        <v>4336.433</v>
      </c>
      <c r="J174" s="37">
        <v>4480.9989999999998</v>
      </c>
      <c r="K174" s="37">
        <v>2457.317</v>
      </c>
      <c r="L174" s="37">
        <v>4337.6490000000003</v>
      </c>
      <c r="M174" s="37">
        <v>23444.062000000002</v>
      </c>
      <c r="N174" s="36">
        <v>28269.748</v>
      </c>
      <c r="O174" s="37">
        <v>37864.133000000002</v>
      </c>
      <c r="P174" s="37">
        <v>250144.93100000001</v>
      </c>
      <c r="R174" s="55">
        <f>P156+P162+P168</f>
        <v>250144.93100000001</v>
      </c>
    </row>
    <row r="175" spans="1:32" ht="13.8" thickBot="1" x14ac:dyDescent="0.3">
      <c r="A175" s="163" t="s">
        <v>49</v>
      </c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  <c r="O175" s="164"/>
      <c r="P175" s="165"/>
    </row>
    <row r="176" spans="1:32" ht="13.5" customHeight="1" thickBot="1" x14ac:dyDescent="0.3">
      <c r="A176" s="179" t="s">
        <v>42</v>
      </c>
      <c r="B176" s="181" t="s">
        <v>120</v>
      </c>
      <c r="C176" s="151"/>
      <c r="D176" s="153" t="s">
        <v>115</v>
      </c>
      <c r="E176" s="154"/>
      <c r="F176" s="154"/>
      <c r="G176" s="154"/>
      <c r="H176" s="154"/>
      <c r="I176" s="154"/>
      <c r="J176" s="154"/>
      <c r="K176" s="154"/>
      <c r="L176" s="154"/>
      <c r="M176" s="154"/>
      <c r="N176" s="154"/>
      <c r="O176" s="154"/>
      <c r="P176" s="155"/>
      <c r="R176" s="136" t="s">
        <v>262</v>
      </c>
      <c r="S176" s="137"/>
      <c r="T176" s="137"/>
      <c r="U176" s="137"/>
      <c r="V176" s="137"/>
      <c r="W176" s="137"/>
      <c r="X176" s="137"/>
      <c r="Y176" s="137"/>
      <c r="Z176" s="137"/>
      <c r="AA176" s="137"/>
      <c r="AB176" s="137"/>
      <c r="AC176" s="137"/>
      <c r="AD176" s="137"/>
      <c r="AE176" s="137"/>
      <c r="AF176" s="137"/>
    </row>
    <row r="177" spans="1:32" ht="13.8" thickBot="1" x14ac:dyDescent="0.3">
      <c r="A177" s="180"/>
      <c r="B177" s="182"/>
      <c r="C177" s="152"/>
      <c r="D177" s="36" t="s">
        <v>10</v>
      </c>
      <c r="E177" s="37" t="s">
        <v>11</v>
      </c>
      <c r="F177" s="35" t="s">
        <v>12</v>
      </c>
      <c r="G177" s="36" t="s">
        <v>13</v>
      </c>
      <c r="H177" s="35" t="s">
        <v>14</v>
      </c>
      <c r="I177" s="35" t="s">
        <v>15</v>
      </c>
      <c r="J177" s="35" t="s">
        <v>16</v>
      </c>
      <c r="K177" s="36" t="s">
        <v>17</v>
      </c>
      <c r="L177" s="37" t="s">
        <v>18</v>
      </c>
      <c r="M177" s="41" t="s">
        <v>19</v>
      </c>
      <c r="N177" s="36" t="s">
        <v>20</v>
      </c>
      <c r="O177" s="41" t="s">
        <v>21</v>
      </c>
      <c r="P177" s="35" t="s">
        <v>22</v>
      </c>
      <c r="R177" s="137">
        <f>R179+R178</f>
        <v>1119.1679999999999</v>
      </c>
      <c r="S177" s="137">
        <f t="shared" ref="S177:AD177" si="0">S179+S178</f>
        <v>1046.2460000000001</v>
      </c>
      <c r="T177" s="137">
        <f t="shared" si="0"/>
        <v>1114.8209999999999</v>
      </c>
      <c r="U177" s="137">
        <f t="shared" si="0"/>
        <v>1073.414</v>
      </c>
      <c r="V177" s="137">
        <f t="shared" si="0"/>
        <v>1715.1320000000001</v>
      </c>
      <c r="W177" s="137">
        <f t="shared" si="0"/>
        <v>884.928</v>
      </c>
      <c r="X177" s="137">
        <f t="shared" si="0"/>
        <v>1714.548</v>
      </c>
      <c r="Y177" s="137">
        <f t="shared" si="0"/>
        <v>1714.548</v>
      </c>
      <c r="Z177" s="137">
        <f t="shared" si="0"/>
        <v>1659.9630000000002</v>
      </c>
      <c r="AA177" s="137">
        <f t="shared" si="0"/>
        <v>1723.1870000000001</v>
      </c>
      <c r="AB177" s="137">
        <f t="shared" si="0"/>
        <v>1077.683</v>
      </c>
      <c r="AC177" s="137">
        <f t="shared" si="0"/>
        <v>1117.057</v>
      </c>
      <c r="AD177" s="137">
        <f t="shared" si="0"/>
        <v>15960.695000000002</v>
      </c>
      <c r="AE177" s="136" t="s">
        <v>261</v>
      </c>
      <c r="AF177" s="137"/>
    </row>
    <row r="178" spans="1:32" ht="13.8" thickBot="1" x14ac:dyDescent="0.3">
      <c r="A178" s="142">
        <v>1</v>
      </c>
      <c r="B178" s="156" t="s">
        <v>131</v>
      </c>
      <c r="C178" s="37" t="s">
        <v>26</v>
      </c>
      <c r="D178" s="36">
        <v>46.271000000000001</v>
      </c>
      <c r="E178" s="37">
        <v>41.561</v>
      </c>
      <c r="F178" s="35">
        <v>35.820999999999998</v>
      </c>
      <c r="G178" s="36">
        <v>21.579000000000001</v>
      </c>
      <c r="H178" s="35">
        <v>1.6680000000000001</v>
      </c>
      <c r="I178" s="35">
        <v>0</v>
      </c>
      <c r="J178" s="35">
        <v>0</v>
      </c>
      <c r="K178" s="36">
        <v>0</v>
      </c>
      <c r="L178" s="37">
        <v>2.06</v>
      </c>
      <c r="M178" s="41">
        <v>22.76</v>
      </c>
      <c r="N178" s="36">
        <v>31.840999999999998</v>
      </c>
      <c r="O178" s="41">
        <v>41.2</v>
      </c>
      <c r="P178" s="35">
        <v>244.76100000000002</v>
      </c>
      <c r="R178" s="137">
        <v>1000.68</v>
      </c>
      <c r="S178" s="137">
        <v>936.12</v>
      </c>
      <c r="T178" s="137">
        <v>1000.68</v>
      </c>
      <c r="U178" s="137">
        <v>968.4</v>
      </c>
      <c r="V178" s="137">
        <v>1558.68</v>
      </c>
      <c r="W178" s="137">
        <v>804.48</v>
      </c>
      <c r="X178" s="137">
        <v>1558.68</v>
      </c>
      <c r="Y178" s="137">
        <v>1558.68</v>
      </c>
      <c r="Z178" s="137">
        <v>1508.4</v>
      </c>
      <c r="AA178" s="137">
        <v>1558.68</v>
      </c>
      <c r="AB178" s="137">
        <v>968.4</v>
      </c>
      <c r="AC178" s="137">
        <v>1000.68</v>
      </c>
      <c r="AD178" s="137">
        <v>14422.560000000001</v>
      </c>
      <c r="AE178" s="136" t="s">
        <v>178</v>
      </c>
      <c r="AF178" s="137"/>
    </row>
    <row r="179" spans="1:32" ht="13.8" thickBot="1" x14ac:dyDescent="0.3">
      <c r="A179" s="143"/>
      <c r="B179" s="157"/>
      <c r="C179" s="37" t="s">
        <v>27</v>
      </c>
      <c r="D179" s="36">
        <v>0</v>
      </c>
      <c r="E179" s="37">
        <v>0</v>
      </c>
      <c r="F179" s="35">
        <v>0</v>
      </c>
      <c r="G179" s="36">
        <v>0</v>
      </c>
      <c r="H179" s="35">
        <v>0</v>
      </c>
      <c r="I179" s="35">
        <v>0</v>
      </c>
      <c r="J179" s="35">
        <v>0</v>
      </c>
      <c r="K179" s="36">
        <v>0</v>
      </c>
      <c r="L179" s="37">
        <v>0</v>
      </c>
      <c r="M179" s="41">
        <v>0</v>
      </c>
      <c r="N179" s="36">
        <v>0</v>
      </c>
      <c r="O179" s="41">
        <v>0</v>
      </c>
      <c r="P179" s="35">
        <v>0</v>
      </c>
      <c r="R179" s="137">
        <f>R180+R181</f>
        <v>118.488</v>
      </c>
      <c r="S179" s="137">
        <f t="shared" ref="S179:AD179" si="1">S180+S181</f>
        <v>110.126</v>
      </c>
      <c r="T179" s="137">
        <f t="shared" si="1"/>
        <v>114.14100000000001</v>
      </c>
      <c r="U179" s="137">
        <f t="shared" si="1"/>
        <v>105.014</v>
      </c>
      <c r="V179" s="137">
        <f t="shared" si="1"/>
        <v>156.452</v>
      </c>
      <c r="W179" s="137">
        <f t="shared" si="1"/>
        <v>80.447999999999993</v>
      </c>
      <c r="X179" s="137">
        <f t="shared" si="1"/>
        <v>155.86799999999999</v>
      </c>
      <c r="Y179" s="137">
        <f t="shared" si="1"/>
        <v>155.86799999999999</v>
      </c>
      <c r="Z179" s="137">
        <f t="shared" si="1"/>
        <v>151.56300000000002</v>
      </c>
      <c r="AA179" s="137">
        <f t="shared" si="1"/>
        <v>164.50699999999998</v>
      </c>
      <c r="AB179" s="137">
        <f t="shared" si="1"/>
        <v>109.283</v>
      </c>
      <c r="AC179" s="137">
        <f t="shared" si="1"/>
        <v>116.377</v>
      </c>
      <c r="AD179" s="137">
        <f t="shared" si="1"/>
        <v>1538.135</v>
      </c>
      <c r="AE179" s="136" t="s">
        <v>260</v>
      </c>
      <c r="AF179" s="137"/>
    </row>
    <row r="180" spans="1:32" ht="13.8" thickBot="1" x14ac:dyDescent="0.3">
      <c r="A180" s="143"/>
      <c r="B180" s="157"/>
      <c r="C180" s="37" t="s">
        <v>28</v>
      </c>
      <c r="D180" s="36">
        <v>0</v>
      </c>
      <c r="E180" s="37">
        <v>0</v>
      </c>
      <c r="F180" s="35">
        <v>0</v>
      </c>
      <c r="G180" s="36">
        <v>0</v>
      </c>
      <c r="H180" s="35">
        <v>0</v>
      </c>
      <c r="I180" s="35">
        <v>0</v>
      </c>
      <c r="J180" s="35">
        <v>0</v>
      </c>
      <c r="K180" s="36">
        <v>0</v>
      </c>
      <c r="L180" s="37">
        <v>0</v>
      </c>
      <c r="M180" s="41">
        <v>0</v>
      </c>
      <c r="N180" s="36">
        <v>0</v>
      </c>
      <c r="O180" s="41">
        <v>0</v>
      </c>
      <c r="P180" s="35">
        <v>0</v>
      </c>
      <c r="R180" s="137">
        <v>118.333</v>
      </c>
      <c r="S180" s="137">
        <v>109.986</v>
      </c>
      <c r="T180" s="137">
        <v>114.01900000000001</v>
      </c>
      <c r="U180" s="137">
        <v>104.937</v>
      </c>
      <c r="V180" s="137">
        <v>156.446</v>
      </c>
      <c r="W180" s="137">
        <v>80.447999999999993</v>
      </c>
      <c r="X180" s="137">
        <v>155.86799999999999</v>
      </c>
      <c r="Y180" s="137">
        <v>155.86799999999999</v>
      </c>
      <c r="Z180" s="137">
        <v>151.55500000000001</v>
      </c>
      <c r="AA180" s="137">
        <v>164.42599999999999</v>
      </c>
      <c r="AB180" s="137">
        <v>109.17400000000001</v>
      </c>
      <c r="AC180" s="137">
        <v>116.238</v>
      </c>
      <c r="AD180" s="137">
        <v>1537.298</v>
      </c>
      <c r="AE180" s="136" t="s">
        <v>259</v>
      </c>
      <c r="AF180" s="137"/>
    </row>
    <row r="181" spans="1:32" ht="13.8" thickBot="1" x14ac:dyDescent="0.3">
      <c r="A181" s="143"/>
      <c r="B181" s="157"/>
      <c r="C181" s="37" t="s">
        <v>29</v>
      </c>
      <c r="D181" s="36">
        <v>0</v>
      </c>
      <c r="E181" s="37">
        <v>0</v>
      </c>
      <c r="F181" s="35">
        <v>0</v>
      </c>
      <c r="G181" s="36">
        <v>0</v>
      </c>
      <c r="H181" s="35">
        <v>0</v>
      </c>
      <c r="I181" s="35">
        <v>0</v>
      </c>
      <c r="J181" s="35">
        <v>0</v>
      </c>
      <c r="K181" s="36">
        <v>0</v>
      </c>
      <c r="L181" s="37">
        <v>0</v>
      </c>
      <c r="M181" s="41">
        <v>0</v>
      </c>
      <c r="N181" s="36">
        <v>0</v>
      </c>
      <c r="O181" s="41">
        <v>0</v>
      </c>
      <c r="P181" s="35">
        <v>0</v>
      </c>
      <c r="R181" s="137">
        <v>0.155</v>
      </c>
      <c r="S181" s="137">
        <v>0.14000000000000001</v>
      </c>
      <c r="T181" s="137">
        <v>0.122</v>
      </c>
      <c r="U181" s="137">
        <v>7.6999999999999999E-2</v>
      </c>
      <c r="V181" s="137">
        <v>6.0000000000000001E-3</v>
      </c>
      <c r="W181" s="137">
        <v>0</v>
      </c>
      <c r="X181" s="137">
        <v>0</v>
      </c>
      <c r="Y181" s="137">
        <v>0</v>
      </c>
      <c r="Z181" s="137">
        <v>8.0000000000000002E-3</v>
      </c>
      <c r="AA181" s="137">
        <v>8.1000000000000003E-2</v>
      </c>
      <c r="AB181" s="137">
        <v>0.109</v>
      </c>
      <c r="AC181" s="137">
        <v>0.13900000000000001</v>
      </c>
      <c r="AD181" s="137">
        <v>0.83699999999999997</v>
      </c>
      <c r="AE181" s="136" t="s">
        <v>258</v>
      </c>
      <c r="AF181" s="137"/>
    </row>
    <row r="182" spans="1:32" ht="13.8" thickBot="1" x14ac:dyDescent="0.3">
      <c r="A182" s="143"/>
      <c r="B182" s="157"/>
      <c r="C182" s="37" t="s">
        <v>30</v>
      </c>
      <c r="D182" s="36">
        <v>0</v>
      </c>
      <c r="E182" s="37">
        <v>0</v>
      </c>
      <c r="F182" s="35">
        <v>0</v>
      </c>
      <c r="G182" s="36">
        <v>0</v>
      </c>
      <c r="H182" s="35">
        <v>0</v>
      </c>
      <c r="I182" s="35">
        <v>0</v>
      </c>
      <c r="J182" s="35">
        <v>0</v>
      </c>
      <c r="K182" s="36">
        <v>0</v>
      </c>
      <c r="L182" s="37">
        <v>0</v>
      </c>
      <c r="M182" s="41">
        <v>0</v>
      </c>
      <c r="N182" s="36">
        <v>0</v>
      </c>
      <c r="O182" s="41">
        <v>0</v>
      </c>
      <c r="P182" s="35">
        <v>0</v>
      </c>
    </row>
    <row r="183" spans="1:32" ht="13.8" thickBot="1" x14ac:dyDescent="0.3">
      <c r="A183" s="144"/>
      <c r="B183" s="158"/>
      <c r="C183" s="37" t="s">
        <v>31</v>
      </c>
      <c r="D183" s="36">
        <v>46.271000000000001</v>
      </c>
      <c r="E183" s="37">
        <v>41.561</v>
      </c>
      <c r="F183" s="35">
        <v>35.820999999999998</v>
      </c>
      <c r="G183" s="36">
        <v>21.579000000000001</v>
      </c>
      <c r="H183" s="35">
        <v>1.6680000000000001</v>
      </c>
      <c r="I183" s="35">
        <v>0</v>
      </c>
      <c r="J183" s="35">
        <v>0</v>
      </c>
      <c r="K183" s="36">
        <v>0</v>
      </c>
      <c r="L183" s="37">
        <v>2.06</v>
      </c>
      <c r="M183" s="41">
        <v>22.76</v>
      </c>
      <c r="N183" s="36">
        <v>31.840999999999998</v>
      </c>
      <c r="O183" s="41">
        <v>41.2</v>
      </c>
      <c r="P183" s="35">
        <v>244.76100000000002</v>
      </c>
      <c r="R183" s="87" t="s">
        <v>169</v>
      </c>
    </row>
    <row r="184" spans="1:32" ht="13.8" thickBot="1" x14ac:dyDescent="0.3">
      <c r="A184" s="142">
        <v>2</v>
      </c>
      <c r="B184" s="151" t="s">
        <v>125</v>
      </c>
      <c r="C184" s="37" t="s">
        <v>26</v>
      </c>
      <c r="D184" s="58">
        <v>763.40200000000004</v>
      </c>
      <c r="E184" s="37">
        <v>660.20900000000006</v>
      </c>
      <c r="F184" s="37">
        <v>659.07500000000005</v>
      </c>
      <c r="G184" s="58">
        <v>386.34199999999998</v>
      </c>
      <c r="H184" s="37">
        <v>65.882999999999996</v>
      </c>
      <c r="I184" s="37">
        <v>0</v>
      </c>
      <c r="J184" s="37">
        <v>0</v>
      </c>
      <c r="K184" s="58">
        <v>0</v>
      </c>
      <c r="L184" s="37">
        <v>0</v>
      </c>
      <c r="M184" s="37">
        <v>404.60399999999998</v>
      </c>
      <c r="N184" s="58">
        <v>503.34000000000003</v>
      </c>
      <c r="O184" s="37">
        <v>684.92699999999991</v>
      </c>
      <c r="P184" s="37">
        <v>4127.7820000000002</v>
      </c>
      <c r="R184" s="86" t="s">
        <v>167</v>
      </c>
      <c r="S184" s="86" t="s">
        <v>168</v>
      </c>
    </row>
    <row r="185" spans="1:32" ht="13.8" thickBot="1" x14ac:dyDescent="0.3">
      <c r="A185" s="143"/>
      <c r="B185" s="159"/>
      <c r="C185" s="37" t="s">
        <v>27</v>
      </c>
      <c r="D185" s="58">
        <v>179.18099999999998</v>
      </c>
      <c r="E185" s="37">
        <v>167.62</v>
      </c>
      <c r="F185" s="37">
        <v>179.18099999999998</v>
      </c>
      <c r="G185" s="58">
        <v>173.4</v>
      </c>
      <c r="H185" s="37">
        <v>156.517</v>
      </c>
      <c r="I185" s="37">
        <v>78.387</v>
      </c>
      <c r="J185" s="37">
        <v>151.87299999999999</v>
      </c>
      <c r="K185" s="58">
        <v>151.87299999999999</v>
      </c>
      <c r="L185" s="37">
        <v>151.46600000000001</v>
      </c>
      <c r="M185" s="37">
        <v>179.18099999999998</v>
      </c>
      <c r="N185" s="58">
        <v>173.4</v>
      </c>
      <c r="O185" s="37">
        <v>179.18099999999998</v>
      </c>
      <c r="P185" s="37">
        <f>SUM(D185:O185)</f>
        <v>1921.2600000000002</v>
      </c>
      <c r="R185" s="85">
        <f>146.975/30*16</f>
        <v>78.38666666666667</v>
      </c>
      <c r="S185" s="85">
        <f>146.985-R185</f>
        <v>68.598333333333343</v>
      </c>
    </row>
    <row r="186" spans="1:32" ht="13.8" thickBot="1" x14ac:dyDescent="0.3">
      <c r="A186" s="143"/>
      <c r="B186" s="159"/>
      <c r="C186" s="37" t="s">
        <v>28</v>
      </c>
      <c r="D186" s="58">
        <v>0</v>
      </c>
      <c r="E186" s="37">
        <v>0</v>
      </c>
      <c r="F186" s="37">
        <v>0</v>
      </c>
      <c r="G186" s="58">
        <v>0</v>
      </c>
      <c r="H186" s="37">
        <v>0</v>
      </c>
      <c r="I186" s="37">
        <v>0</v>
      </c>
      <c r="J186" s="37">
        <v>0</v>
      </c>
      <c r="K186" s="58">
        <v>0</v>
      </c>
      <c r="L186" s="37">
        <v>0</v>
      </c>
      <c r="M186" s="37">
        <v>0</v>
      </c>
      <c r="N186" s="58">
        <v>0</v>
      </c>
      <c r="O186" s="37">
        <v>0</v>
      </c>
      <c r="P186" s="37">
        <v>0</v>
      </c>
      <c r="R186" s="85"/>
      <c r="S186" s="85"/>
    </row>
    <row r="187" spans="1:32" ht="13.8" thickBot="1" x14ac:dyDescent="0.3">
      <c r="A187" s="143"/>
      <c r="B187" s="159"/>
      <c r="C187" s="37" t="s">
        <v>29</v>
      </c>
      <c r="D187" s="58">
        <v>0</v>
      </c>
      <c r="E187" s="37">
        <v>0</v>
      </c>
      <c r="F187" s="37">
        <v>0</v>
      </c>
      <c r="G187" s="58">
        <v>0</v>
      </c>
      <c r="H187" s="37">
        <v>0</v>
      </c>
      <c r="I187" s="37">
        <v>0</v>
      </c>
      <c r="J187" s="37">
        <v>0</v>
      </c>
      <c r="K187" s="58">
        <v>0</v>
      </c>
      <c r="L187" s="37">
        <v>0</v>
      </c>
      <c r="M187" s="37">
        <v>0</v>
      </c>
      <c r="N187" s="58">
        <v>0</v>
      </c>
      <c r="O187" s="37">
        <v>0</v>
      </c>
      <c r="P187" s="37">
        <v>0</v>
      </c>
      <c r="R187" s="85"/>
      <c r="S187" s="85"/>
    </row>
    <row r="188" spans="1:32" ht="13.8" thickBot="1" x14ac:dyDescent="0.3">
      <c r="A188" s="143"/>
      <c r="B188" s="159"/>
      <c r="C188" s="37" t="s">
        <v>30</v>
      </c>
      <c r="D188" s="58">
        <v>0</v>
      </c>
      <c r="E188" s="37">
        <v>0</v>
      </c>
      <c r="F188" s="37">
        <v>0</v>
      </c>
      <c r="G188" s="58">
        <v>0</v>
      </c>
      <c r="H188" s="37">
        <v>0</v>
      </c>
      <c r="I188" s="37">
        <v>0</v>
      </c>
      <c r="J188" s="37">
        <v>0</v>
      </c>
      <c r="K188" s="58">
        <v>0</v>
      </c>
      <c r="L188" s="37">
        <v>0</v>
      </c>
      <c r="M188" s="37">
        <v>0</v>
      </c>
      <c r="N188" s="58">
        <v>0</v>
      </c>
      <c r="O188" s="37">
        <v>0</v>
      </c>
      <c r="P188" s="37">
        <v>0</v>
      </c>
      <c r="R188" s="85"/>
      <c r="S188" s="85"/>
    </row>
    <row r="189" spans="1:32" ht="13.8" thickBot="1" x14ac:dyDescent="0.3">
      <c r="A189" s="144"/>
      <c r="B189" s="152"/>
      <c r="C189" s="37" t="s">
        <v>31</v>
      </c>
      <c r="D189" s="58">
        <v>942.58299999999997</v>
      </c>
      <c r="E189" s="37">
        <v>827.82899999999995</v>
      </c>
      <c r="F189" s="37">
        <v>838.25599999999997</v>
      </c>
      <c r="G189" s="58">
        <v>559.74199999999996</v>
      </c>
      <c r="H189" s="37">
        <v>222.4</v>
      </c>
      <c r="I189" s="37">
        <f>SUM(I184:I188)</f>
        <v>78.387</v>
      </c>
      <c r="J189" s="37">
        <v>151.87299999999999</v>
      </c>
      <c r="K189" s="58">
        <v>151.87299999999999</v>
      </c>
      <c r="L189" s="37">
        <v>151.46600000000001</v>
      </c>
      <c r="M189" s="37">
        <v>583.78499999999997</v>
      </c>
      <c r="N189" s="58">
        <v>676.74</v>
      </c>
      <c r="O189" s="37">
        <v>864.10799999999995</v>
      </c>
      <c r="P189" s="37">
        <f>SUM(P184:P188)</f>
        <v>6049.0420000000004</v>
      </c>
      <c r="R189" s="85"/>
      <c r="S189" s="85"/>
    </row>
    <row r="190" spans="1:32" ht="13.5" customHeight="1" thickBot="1" x14ac:dyDescent="0.3">
      <c r="A190" s="142">
        <v>3</v>
      </c>
      <c r="B190" s="151" t="s">
        <v>136</v>
      </c>
      <c r="C190" s="37" t="s">
        <v>26</v>
      </c>
      <c r="D190" s="37">
        <v>213.15100000000001</v>
      </c>
      <c r="E190" s="37">
        <v>191.114</v>
      </c>
      <c r="F190" s="37">
        <v>162.96</v>
      </c>
      <c r="G190" s="37">
        <v>94.846999999999994</v>
      </c>
      <c r="H190" s="37">
        <v>6.8380000000000001</v>
      </c>
      <c r="I190" s="37"/>
      <c r="J190" s="37"/>
      <c r="K190" s="37"/>
      <c r="L190" s="37">
        <v>8.4269999999999996</v>
      </c>
      <c r="M190" s="37">
        <v>100.223</v>
      </c>
      <c r="N190" s="37">
        <v>144.13399999999999</v>
      </c>
      <c r="O190" s="37">
        <v>188.79400000000001</v>
      </c>
      <c r="P190" s="37">
        <v>1110.4880000000001</v>
      </c>
      <c r="R190" s="85"/>
      <c r="S190" s="85"/>
    </row>
    <row r="191" spans="1:32" ht="13.8" thickBot="1" x14ac:dyDescent="0.3">
      <c r="A191" s="143"/>
      <c r="B191" s="159"/>
      <c r="C191" s="37" t="s">
        <v>27</v>
      </c>
      <c r="D191" s="37">
        <v>3.6909999999999998</v>
      </c>
      <c r="E191" s="37">
        <v>3.4540000000000002</v>
      </c>
      <c r="F191" s="37">
        <v>3.6909999999999998</v>
      </c>
      <c r="G191" s="37">
        <v>3.5739999999999998</v>
      </c>
      <c r="H191" s="37">
        <v>3.68</v>
      </c>
      <c r="I191" s="37">
        <v>1.8992</v>
      </c>
      <c r="J191" s="37">
        <v>3.6779999999999999</v>
      </c>
      <c r="K191" s="37">
        <v>3.6779999999999999</v>
      </c>
      <c r="L191" s="37">
        <v>3.5630000000000002</v>
      </c>
      <c r="M191" s="37">
        <v>3.6909999999999998</v>
      </c>
      <c r="N191" s="37">
        <v>3.5739999999999998</v>
      </c>
      <c r="O191" s="37">
        <v>3.6909999999999998</v>
      </c>
      <c r="P191" s="37">
        <f>SUM(D191:O191)</f>
        <v>41.864200000000004</v>
      </c>
      <c r="R191" s="85">
        <f>3.561/30*16</f>
        <v>1.8992</v>
      </c>
      <c r="S191" s="85">
        <f>3.561-R191</f>
        <v>1.6617999999999999</v>
      </c>
    </row>
    <row r="192" spans="1:32" ht="13.8" thickBot="1" x14ac:dyDescent="0.3">
      <c r="A192" s="143"/>
      <c r="B192" s="159"/>
      <c r="C192" s="37" t="s">
        <v>28</v>
      </c>
      <c r="D192" s="37">
        <v>0</v>
      </c>
      <c r="E192" s="37">
        <v>0</v>
      </c>
      <c r="F192" s="37">
        <v>0</v>
      </c>
      <c r="G192" s="37">
        <v>0</v>
      </c>
      <c r="H192" s="37">
        <v>0</v>
      </c>
      <c r="I192" s="37">
        <v>0</v>
      </c>
      <c r="J192" s="37">
        <v>0</v>
      </c>
      <c r="K192" s="37">
        <v>0</v>
      </c>
      <c r="L192" s="37">
        <v>0</v>
      </c>
      <c r="M192" s="37">
        <v>0</v>
      </c>
      <c r="N192" s="37">
        <v>0</v>
      </c>
      <c r="O192" s="37">
        <v>0</v>
      </c>
      <c r="P192" s="37">
        <v>0</v>
      </c>
    </row>
    <row r="193" spans="1:21" ht="13.8" thickBot="1" x14ac:dyDescent="0.3">
      <c r="A193" s="143"/>
      <c r="B193" s="159"/>
      <c r="C193" s="37" t="s">
        <v>29</v>
      </c>
      <c r="D193" s="37">
        <v>1119.1679999999999</v>
      </c>
      <c r="E193" s="37">
        <v>1046.2460000000001</v>
      </c>
      <c r="F193" s="37">
        <v>1114.8209999999999</v>
      </c>
      <c r="G193" s="37">
        <v>1073.414</v>
      </c>
      <c r="H193" s="37">
        <v>1715.1320000000001</v>
      </c>
      <c r="I193" s="37">
        <v>884.928</v>
      </c>
      <c r="J193" s="37">
        <v>1714.548</v>
      </c>
      <c r="K193" s="37">
        <v>1714.548</v>
      </c>
      <c r="L193" s="37">
        <v>1659.9630000000002</v>
      </c>
      <c r="M193" s="37">
        <v>1723.1870000000001</v>
      </c>
      <c r="N193" s="37">
        <v>1077.683</v>
      </c>
      <c r="O193" s="37">
        <v>1117.057</v>
      </c>
      <c r="P193" s="37">
        <v>15960.695000000002</v>
      </c>
    </row>
    <row r="194" spans="1:21" ht="13.8" thickBot="1" x14ac:dyDescent="0.3">
      <c r="A194" s="143"/>
      <c r="B194" s="159"/>
      <c r="C194" s="37" t="s">
        <v>30</v>
      </c>
      <c r="D194" s="37">
        <v>0</v>
      </c>
      <c r="E194" s="37">
        <v>0</v>
      </c>
      <c r="F194" s="37">
        <v>0</v>
      </c>
      <c r="G194" s="37">
        <v>0</v>
      </c>
      <c r="H194" s="37">
        <v>0</v>
      </c>
      <c r="I194" s="37">
        <v>0</v>
      </c>
      <c r="J194" s="37">
        <v>0</v>
      </c>
      <c r="K194" s="37">
        <v>0</v>
      </c>
      <c r="L194" s="37">
        <v>0</v>
      </c>
      <c r="M194" s="37">
        <v>0</v>
      </c>
      <c r="N194" s="37">
        <v>0</v>
      </c>
      <c r="O194" s="37">
        <v>0</v>
      </c>
      <c r="P194" s="37">
        <v>0</v>
      </c>
    </row>
    <row r="195" spans="1:21" ht="13.8" thickBot="1" x14ac:dyDescent="0.3">
      <c r="A195" s="144"/>
      <c r="B195" s="152"/>
      <c r="C195" s="37" t="s">
        <v>31</v>
      </c>
      <c r="D195" s="37">
        <v>1335.855</v>
      </c>
      <c r="E195" s="37">
        <v>1240.6740000000002</v>
      </c>
      <c r="F195" s="37">
        <v>1281.3499999999999</v>
      </c>
      <c r="G195" s="37">
        <v>1171.7579999999998</v>
      </c>
      <c r="H195" s="37">
        <v>1725.644</v>
      </c>
      <c r="I195" s="37">
        <f>SUM(I190:I194)</f>
        <v>886.82719999999995</v>
      </c>
      <c r="J195" s="37">
        <v>1718.2260000000001</v>
      </c>
      <c r="K195" s="37">
        <v>1718.2260000000001</v>
      </c>
      <c r="L195" s="37">
        <v>1671.9450000000002</v>
      </c>
      <c r="M195" s="37">
        <v>1827.02</v>
      </c>
      <c r="N195" s="37">
        <v>1225.2819999999999</v>
      </c>
      <c r="O195" s="37">
        <v>1309.403</v>
      </c>
      <c r="P195" s="37">
        <f>SUM(P190:P194)</f>
        <v>17113.047200000001</v>
      </c>
    </row>
    <row r="196" spans="1:21" ht="13.8" thickBot="1" x14ac:dyDescent="0.3">
      <c r="A196" s="138" t="s">
        <v>36</v>
      </c>
      <c r="B196" s="139"/>
      <c r="C196" s="37" t="s">
        <v>26</v>
      </c>
      <c r="D196" s="37">
        <f>D178+D184+D190</f>
        <v>1022.8240000000001</v>
      </c>
      <c r="E196" s="37">
        <f t="shared" ref="E196:O196" si="2">E178+E184+E190</f>
        <v>892.88400000000013</v>
      </c>
      <c r="F196" s="37">
        <f t="shared" si="2"/>
        <v>857.85600000000011</v>
      </c>
      <c r="G196" s="37">
        <f t="shared" si="2"/>
        <v>502.76799999999997</v>
      </c>
      <c r="H196" s="37">
        <f t="shared" si="2"/>
        <v>74.388999999999996</v>
      </c>
      <c r="I196" s="37">
        <f t="shared" si="2"/>
        <v>0</v>
      </c>
      <c r="J196" s="37">
        <f t="shared" si="2"/>
        <v>0</v>
      </c>
      <c r="K196" s="37">
        <f t="shared" si="2"/>
        <v>0</v>
      </c>
      <c r="L196" s="37">
        <f t="shared" si="2"/>
        <v>10.487</v>
      </c>
      <c r="M196" s="37">
        <f t="shared" si="2"/>
        <v>527.58699999999999</v>
      </c>
      <c r="N196" s="37">
        <f t="shared" si="2"/>
        <v>679.31500000000005</v>
      </c>
      <c r="O196" s="37">
        <f t="shared" si="2"/>
        <v>914.92099999999994</v>
      </c>
      <c r="P196" s="37">
        <f>SUM(D196:O196)</f>
        <v>5483.0310000000009</v>
      </c>
    </row>
    <row r="197" spans="1:21" ht="13.8" thickBot="1" x14ac:dyDescent="0.3">
      <c r="A197" s="140"/>
      <c r="B197" s="141"/>
      <c r="C197" s="37" t="s">
        <v>27</v>
      </c>
      <c r="D197" s="37">
        <f t="shared" ref="D197:O200" si="3">D179+D185+D191</f>
        <v>182.87199999999999</v>
      </c>
      <c r="E197" s="37">
        <f t="shared" si="3"/>
        <v>171.07400000000001</v>
      </c>
      <c r="F197" s="37">
        <f t="shared" si="3"/>
        <v>182.87199999999999</v>
      </c>
      <c r="G197" s="37">
        <f t="shared" si="3"/>
        <v>176.97400000000002</v>
      </c>
      <c r="H197" s="37">
        <f t="shared" si="3"/>
        <v>160.197</v>
      </c>
      <c r="I197" s="37">
        <f>I179+I185+I191-0.0002</f>
        <v>80.285999999999987</v>
      </c>
      <c r="J197" s="37">
        <f t="shared" si="3"/>
        <v>155.55099999999999</v>
      </c>
      <c r="K197" s="37">
        <f t="shared" si="3"/>
        <v>155.55099999999999</v>
      </c>
      <c r="L197" s="37">
        <f t="shared" si="3"/>
        <v>155.029</v>
      </c>
      <c r="M197" s="37">
        <f t="shared" si="3"/>
        <v>182.87199999999999</v>
      </c>
      <c r="N197" s="37">
        <f t="shared" si="3"/>
        <v>176.97400000000002</v>
      </c>
      <c r="O197" s="37">
        <f t="shared" si="3"/>
        <v>182.87199999999999</v>
      </c>
      <c r="P197" s="37">
        <f>SUM(D197:O197)</f>
        <v>1963.124</v>
      </c>
    </row>
    <row r="198" spans="1:21" ht="13.8" thickBot="1" x14ac:dyDescent="0.3">
      <c r="A198" s="140"/>
      <c r="B198" s="141"/>
      <c r="C198" s="37" t="s">
        <v>28</v>
      </c>
      <c r="D198" s="37">
        <f t="shared" si="3"/>
        <v>0</v>
      </c>
      <c r="E198" s="37">
        <f t="shared" si="3"/>
        <v>0</v>
      </c>
      <c r="F198" s="37">
        <f t="shared" si="3"/>
        <v>0</v>
      </c>
      <c r="G198" s="37">
        <f t="shared" si="3"/>
        <v>0</v>
      </c>
      <c r="H198" s="37">
        <f t="shared" si="3"/>
        <v>0</v>
      </c>
      <c r="I198" s="37">
        <f t="shared" si="3"/>
        <v>0</v>
      </c>
      <c r="J198" s="37">
        <f t="shared" si="3"/>
        <v>0</v>
      </c>
      <c r="K198" s="37">
        <f t="shared" si="3"/>
        <v>0</v>
      </c>
      <c r="L198" s="37">
        <f t="shared" si="3"/>
        <v>0</v>
      </c>
      <c r="M198" s="37">
        <f t="shared" si="3"/>
        <v>0</v>
      </c>
      <c r="N198" s="37">
        <f t="shared" si="3"/>
        <v>0</v>
      </c>
      <c r="O198" s="37">
        <f t="shared" si="3"/>
        <v>0</v>
      </c>
      <c r="P198" s="37">
        <f>SUM(D198:O198)</f>
        <v>0</v>
      </c>
    </row>
    <row r="199" spans="1:21" ht="13.8" thickBot="1" x14ac:dyDescent="0.3">
      <c r="A199" s="140"/>
      <c r="B199" s="141"/>
      <c r="C199" s="37" t="s">
        <v>29</v>
      </c>
      <c r="D199" s="37">
        <f t="shared" si="3"/>
        <v>1119.1679999999999</v>
      </c>
      <c r="E199" s="37">
        <f t="shared" si="3"/>
        <v>1046.2460000000001</v>
      </c>
      <c r="F199" s="37">
        <f t="shared" si="3"/>
        <v>1114.8209999999999</v>
      </c>
      <c r="G199" s="37">
        <f t="shared" si="3"/>
        <v>1073.414</v>
      </c>
      <c r="H199" s="37">
        <f t="shared" si="3"/>
        <v>1715.1320000000001</v>
      </c>
      <c r="I199" s="37">
        <f t="shared" si="3"/>
        <v>884.928</v>
      </c>
      <c r="J199" s="37">
        <f t="shared" si="3"/>
        <v>1714.548</v>
      </c>
      <c r="K199" s="37">
        <f t="shared" si="3"/>
        <v>1714.548</v>
      </c>
      <c r="L199" s="37">
        <f t="shared" si="3"/>
        <v>1659.9630000000002</v>
      </c>
      <c r="M199" s="37">
        <f t="shared" si="3"/>
        <v>1723.1870000000001</v>
      </c>
      <c r="N199" s="37">
        <f t="shared" si="3"/>
        <v>1077.683</v>
      </c>
      <c r="O199" s="37">
        <f t="shared" si="3"/>
        <v>1117.057</v>
      </c>
      <c r="P199" s="37">
        <f>SUM(D199:O199)</f>
        <v>15960.695</v>
      </c>
    </row>
    <row r="200" spans="1:21" ht="13.8" thickBot="1" x14ac:dyDescent="0.3">
      <c r="A200" s="140"/>
      <c r="B200" s="141"/>
      <c r="C200" s="37" t="s">
        <v>30</v>
      </c>
      <c r="D200" s="37">
        <f t="shared" si="3"/>
        <v>0</v>
      </c>
      <c r="E200" s="37">
        <f t="shared" si="3"/>
        <v>0</v>
      </c>
      <c r="F200" s="37">
        <f t="shared" si="3"/>
        <v>0</v>
      </c>
      <c r="G200" s="37">
        <f t="shared" si="3"/>
        <v>0</v>
      </c>
      <c r="H200" s="37">
        <f t="shared" si="3"/>
        <v>0</v>
      </c>
      <c r="I200" s="37">
        <f t="shared" si="3"/>
        <v>0</v>
      </c>
      <c r="J200" s="37">
        <f t="shared" si="3"/>
        <v>0</v>
      </c>
      <c r="K200" s="37">
        <f t="shared" si="3"/>
        <v>0</v>
      </c>
      <c r="L200" s="37">
        <f t="shared" si="3"/>
        <v>0</v>
      </c>
      <c r="M200" s="37">
        <f t="shared" si="3"/>
        <v>0</v>
      </c>
      <c r="N200" s="37">
        <f t="shared" si="3"/>
        <v>0</v>
      </c>
      <c r="O200" s="37">
        <f t="shared" si="3"/>
        <v>0</v>
      </c>
      <c r="P200" s="37">
        <f>SUM(D200:O200)</f>
        <v>0</v>
      </c>
      <c r="R200">
        <f>R185+R191</f>
        <v>80.285866666666664</v>
      </c>
      <c r="S200">
        <f>S185+S191</f>
        <v>70.260133333333343</v>
      </c>
    </row>
    <row r="201" spans="1:21" ht="13.8" thickBot="1" x14ac:dyDescent="0.3">
      <c r="A201" s="161"/>
      <c r="B201" s="162"/>
      <c r="C201" s="37" t="s">
        <v>31</v>
      </c>
      <c r="D201" s="37">
        <f t="shared" ref="D201:I201" si="4">SUM(D196:D200)</f>
        <v>2324.864</v>
      </c>
      <c r="E201" s="37">
        <f t="shared" si="4"/>
        <v>2110.2040000000002</v>
      </c>
      <c r="F201" s="37">
        <f t="shared" si="4"/>
        <v>2155.549</v>
      </c>
      <c r="G201" s="37">
        <f t="shared" si="4"/>
        <v>1753.1559999999999</v>
      </c>
      <c r="H201" s="37">
        <f t="shared" si="4"/>
        <v>1949.7180000000001</v>
      </c>
      <c r="I201" s="37">
        <f t="shared" si="4"/>
        <v>965.21399999999994</v>
      </c>
      <c r="J201" s="37">
        <f t="shared" ref="J201:O201" si="5">SUM(J196:J200)</f>
        <v>1870.0989999999999</v>
      </c>
      <c r="K201" s="37">
        <f t="shared" si="5"/>
        <v>1870.0989999999999</v>
      </c>
      <c r="L201" s="37">
        <f t="shared" si="5"/>
        <v>1825.4790000000003</v>
      </c>
      <c r="M201" s="37">
        <f t="shared" si="5"/>
        <v>2433.6460000000002</v>
      </c>
      <c r="N201" s="37">
        <f t="shared" si="5"/>
        <v>1933.9720000000002</v>
      </c>
      <c r="O201" s="37">
        <f t="shared" si="5"/>
        <v>2214.85</v>
      </c>
      <c r="P201" s="37">
        <f>SUM(P196:P200)</f>
        <v>23406.85</v>
      </c>
      <c r="R201" s="55">
        <f>P189+P195</f>
        <v>23162.089200000002</v>
      </c>
      <c r="U201" s="88">
        <v>24251.412</v>
      </c>
    </row>
    <row r="202" spans="1:21" ht="13.8" thickBot="1" x14ac:dyDescent="0.3">
      <c r="A202" s="163" t="s">
        <v>50</v>
      </c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  <c r="L202" s="164"/>
      <c r="M202" s="164"/>
      <c r="N202" s="164"/>
      <c r="O202" s="164"/>
      <c r="P202" s="165"/>
      <c r="U202" s="88">
        <f>P201-U201</f>
        <v>-844.56200000000172</v>
      </c>
    </row>
    <row r="203" spans="1:21" ht="13.5" customHeight="1" thickBot="1" x14ac:dyDescent="0.3">
      <c r="A203" s="179" t="s">
        <v>8</v>
      </c>
      <c r="B203" s="181" t="s">
        <v>120</v>
      </c>
      <c r="C203" s="151"/>
      <c r="D203" s="153" t="s">
        <v>115</v>
      </c>
      <c r="E203" s="154"/>
      <c r="F203" s="154"/>
      <c r="G203" s="154"/>
      <c r="H203" s="154"/>
      <c r="I203" s="154"/>
      <c r="J203" s="154"/>
      <c r="K203" s="154"/>
      <c r="L203" s="154"/>
      <c r="M203" s="154"/>
      <c r="N203" s="154"/>
      <c r="O203" s="154"/>
      <c r="P203" s="155"/>
    </row>
    <row r="204" spans="1:21" ht="13.8" thickBot="1" x14ac:dyDescent="0.3">
      <c r="A204" s="180"/>
      <c r="B204" s="182"/>
      <c r="C204" s="152"/>
      <c r="D204" s="36" t="s">
        <v>10</v>
      </c>
      <c r="E204" s="37" t="s">
        <v>11</v>
      </c>
      <c r="F204" s="47" t="s">
        <v>12</v>
      </c>
      <c r="G204" s="36" t="s">
        <v>13</v>
      </c>
      <c r="H204" s="35" t="s">
        <v>14</v>
      </c>
      <c r="I204" s="35" t="s">
        <v>15</v>
      </c>
      <c r="J204" s="35" t="s">
        <v>16</v>
      </c>
      <c r="K204" s="36" t="s">
        <v>17</v>
      </c>
      <c r="L204" s="37" t="s">
        <v>18</v>
      </c>
      <c r="M204" s="36" t="s">
        <v>19</v>
      </c>
      <c r="N204" s="36" t="s">
        <v>20</v>
      </c>
      <c r="O204" s="36" t="s">
        <v>21</v>
      </c>
      <c r="P204" s="35" t="s">
        <v>22</v>
      </c>
    </row>
    <row r="205" spans="1:21" ht="13.8" thickBot="1" x14ac:dyDescent="0.3">
      <c r="A205" s="142">
        <v>1</v>
      </c>
      <c r="B205" s="156" t="s">
        <v>134</v>
      </c>
      <c r="C205" s="37" t="s">
        <v>26</v>
      </c>
      <c r="D205" s="58">
        <v>57.619</v>
      </c>
      <c r="E205" s="37">
        <v>49.095999999999997</v>
      </c>
      <c r="F205" s="59">
        <v>49.129999999999995</v>
      </c>
      <c r="G205" s="58">
        <v>25.707999999999998</v>
      </c>
      <c r="H205" s="37">
        <v>3.9149999999999996</v>
      </c>
      <c r="I205" s="37">
        <v>0</v>
      </c>
      <c r="J205" s="37">
        <v>0</v>
      </c>
      <c r="K205" s="58">
        <v>0</v>
      </c>
      <c r="L205" s="37">
        <v>0</v>
      </c>
      <c r="M205" s="58">
        <v>27.013999999999999</v>
      </c>
      <c r="N205" s="58">
        <v>35.393000000000001</v>
      </c>
      <c r="O205" s="58">
        <v>50.916000000000004</v>
      </c>
      <c r="P205" s="37">
        <v>298.79100000000005</v>
      </c>
    </row>
    <row r="206" spans="1:21" ht="13.8" thickBot="1" x14ac:dyDescent="0.3">
      <c r="A206" s="143"/>
      <c r="B206" s="157"/>
      <c r="C206" s="37" t="s">
        <v>27</v>
      </c>
      <c r="D206" s="58">
        <v>0</v>
      </c>
      <c r="E206" s="37">
        <v>0</v>
      </c>
      <c r="F206" s="59">
        <v>0</v>
      </c>
      <c r="G206" s="58">
        <v>0</v>
      </c>
      <c r="H206" s="37">
        <v>0</v>
      </c>
      <c r="I206" s="37">
        <v>0</v>
      </c>
      <c r="J206" s="37">
        <v>0</v>
      </c>
      <c r="K206" s="58">
        <v>0</v>
      </c>
      <c r="L206" s="37">
        <v>0</v>
      </c>
      <c r="M206" s="58">
        <v>0</v>
      </c>
      <c r="N206" s="58">
        <v>0</v>
      </c>
      <c r="O206" s="58">
        <v>0</v>
      </c>
      <c r="P206" s="37">
        <v>0</v>
      </c>
    </row>
    <row r="207" spans="1:21" ht="13.8" thickBot="1" x14ac:dyDescent="0.3">
      <c r="A207" s="143"/>
      <c r="B207" s="157"/>
      <c r="C207" s="37" t="s">
        <v>28</v>
      </c>
      <c r="D207" s="58">
        <v>0</v>
      </c>
      <c r="E207" s="37">
        <v>0</v>
      </c>
      <c r="F207" s="59">
        <v>0</v>
      </c>
      <c r="G207" s="58">
        <v>0</v>
      </c>
      <c r="H207" s="37">
        <v>0</v>
      </c>
      <c r="I207" s="37">
        <v>0</v>
      </c>
      <c r="J207" s="37">
        <v>0</v>
      </c>
      <c r="K207" s="58">
        <v>0</v>
      </c>
      <c r="L207" s="37">
        <v>0</v>
      </c>
      <c r="M207" s="58">
        <v>0</v>
      </c>
      <c r="N207" s="58">
        <v>0</v>
      </c>
      <c r="O207" s="58">
        <v>0</v>
      </c>
      <c r="P207" s="37">
        <v>0</v>
      </c>
    </row>
    <row r="208" spans="1:21" ht="13.8" thickBot="1" x14ac:dyDescent="0.3">
      <c r="A208" s="143"/>
      <c r="B208" s="157"/>
      <c r="C208" s="37" t="s">
        <v>29</v>
      </c>
      <c r="D208" s="58">
        <v>0</v>
      </c>
      <c r="E208" s="37">
        <v>0</v>
      </c>
      <c r="F208" s="59">
        <v>0</v>
      </c>
      <c r="G208" s="58">
        <v>0</v>
      </c>
      <c r="H208" s="37">
        <v>0</v>
      </c>
      <c r="I208" s="37">
        <v>0</v>
      </c>
      <c r="J208" s="37">
        <v>0</v>
      </c>
      <c r="K208" s="58">
        <v>0</v>
      </c>
      <c r="L208" s="37">
        <v>0</v>
      </c>
      <c r="M208" s="58">
        <v>0</v>
      </c>
      <c r="N208" s="58">
        <v>0</v>
      </c>
      <c r="O208" s="58">
        <v>0</v>
      </c>
      <c r="P208" s="37">
        <v>0</v>
      </c>
    </row>
    <row r="209" spans="1:16" ht="13.8" thickBot="1" x14ac:dyDescent="0.3">
      <c r="A209" s="143"/>
      <c r="B209" s="157"/>
      <c r="C209" s="37" t="s">
        <v>30</v>
      </c>
      <c r="D209" s="58">
        <v>0.16400000000000001</v>
      </c>
      <c r="E209" s="37">
        <v>0.14000000000000001</v>
      </c>
      <c r="F209" s="59">
        <v>0.14099999999999999</v>
      </c>
      <c r="G209" s="58">
        <v>7.8E-2</v>
      </c>
      <c r="H209" s="37">
        <v>1.2999999999999999E-2</v>
      </c>
      <c r="I209" s="37">
        <v>0</v>
      </c>
      <c r="J209" s="37">
        <v>0</v>
      </c>
      <c r="K209" s="58">
        <v>0</v>
      </c>
      <c r="L209" s="37">
        <v>0</v>
      </c>
      <c r="M209" s="58">
        <v>8.1000000000000003E-2</v>
      </c>
      <c r="N209" s="58">
        <v>0.104</v>
      </c>
      <c r="O209" s="58">
        <v>0.14599999999999999</v>
      </c>
      <c r="P209" s="37">
        <v>0.86699999999999999</v>
      </c>
    </row>
    <row r="210" spans="1:16" ht="13.8" thickBot="1" x14ac:dyDescent="0.3">
      <c r="A210" s="144"/>
      <c r="B210" s="158"/>
      <c r="C210" s="37" t="s">
        <v>31</v>
      </c>
      <c r="D210" s="58">
        <v>57.783000000000001</v>
      </c>
      <c r="E210" s="37">
        <v>49.235999999999997</v>
      </c>
      <c r="F210" s="59">
        <v>49.271000000000001</v>
      </c>
      <c r="G210" s="58">
        <v>25.786000000000001</v>
      </c>
      <c r="H210" s="37">
        <v>3.9279999999999999</v>
      </c>
      <c r="I210" s="37">
        <v>0</v>
      </c>
      <c r="J210" s="37">
        <v>0</v>
      </c>
      <c r="K210" s="58">
        <v>0</v>
      </c>
      <c r="L210" s="37">
        <v>0</v>
      </c>
      <c r="M210" s="58">
        <v>27.094999999999999</v>
      </c>
      <c r="N210" s="58">
        <v>35.497</v>
      </c>
      <c r="O210" s="58">
        <v>51.062000000000005</v>
      </c>
      <c r="P210" s="37">
        <v>299.65800000000002</v>
      </c>
    </row>
    <row r="211" spans="1:16" ht="13.8" thickBot="1" x14ac:dyDescent="0.3">
      <c r="A211" s="142">
        <v>2</v>
      </c>
      <c r="B211" s="151" t="s">
        <v>125</v>
      </c>
      <c r="C211" s="37" t="s">
        <v>26</v>
      </c>
      <c r="D211" s="58">
        <v>1240.491</v>
      </c>
      <c r="E211" s="37">
        <v>1069.0540000000001</v>
      </c>
      <c r="F211" s="59">
        <v>1079.0550000000001</v>
      </c>
      <c r="G211" s="58">
        <v>629.01800000000003</v>
      </c>
      <c r="H211" s="37">
        <v>111.82899999999999</v>
      </c>
      <c r="I211" s="37">
        <v>0</v>
      </c>
      <c r="J211" s="37">
        <v>0</v>
      </c>
      <c r="K211" s="58">
        <v>0</v>
      </c>
      <c r="L211" s="37">
        <v>0</v>
      </c>
      <c r="M211" s="58">
        <v>658.48099999999999</v>
      </c>
      <c r="N211" s="58">
        <v>813.20100000000002</v>
      </c>
      <c r="O211" s="58">
        <v>1113.0440000000001</v>
      </c>
      <c r="P211" s="37">
        <v>6714.1729999999998</v>
      </c>
    </row>
    <row r="212" spans="1:16" ht="13.8" thickBot="1" x14ac:dyDescent="0.3">
      <c r="A212" s="143"/>
      <c r="B212" s="159"/>
      <c r="C212" s="37" t="s">
        <v>27</v>
      </c>
      <c r="D212" s="58">
        <v>195.995</v>
      </c>
      <c r="E212" s="37">
        <v>183.352</v>
      </c>
      <c r="F212" s="59">
        <v>195.995</v>
      </c>
      <c r="G212" s="58">
        <v>189.67500000000001</v>
      </c>
      <c r="H212" s="37">
        <v>195.99199999999999</v>
      </c>
      <c r="I212" s="37">
        <v>189.67500000000001</v>
      </c>
      <c r="J212" s="37">
        <v>195.995</v>
      </c>
      <c r="K212" s="58">
        <v>107.479</v>
      </c>
      <c r="L212" s="37">
        <v>189.67500000000001</v>
      </c>
      <c r="M212" s="58">
        <v>195.995</v>
      </c>
      <c r="N212" s="58">
        <v>189.67500000000001</v>
      </c>
      <c r="O212" s="58">
        <v>195.995</v>
      </c>
      <c r="P212" s="37">
        <v>2225.498</v>
      </c>
    </row>
    <row r="213" spans="1:16" ht="13.8" thickBot="1" x14ac:dyDescent="0.3">
      <c r="A213" s="143"/>
      <c r="B213" s="159"/>
      <c r="C213" s="37" t="s">
        <v>28</v>
      </c>
      <c r="D213" s="58">
        <v>0</v>
      </c>
      <c r="E213" s="37">
        <v>0</v>
      </c>
      <c r="F213" s="59">
        <v>0</v>
      </c>
      <c r="G213" s="58">
        <v>0</v>
      </c>
      <c r="H213" s="37">
        <v>0</v>
      </c>
      <c r="I213" s="37">
        <v>0</v>
      </c>
      <c r="J213" s="37">
        <v>0</v>
      </c>
      <c r="K213" s="58">
        <v>0</v>
      </c>
      <c r="L213" s="37">
        <v>0</v>
      </c>
      <c r="M213" s="58">
        <v>0</v>
      </c>
      <c r="N213" s="58">
        <v>0</v>
      </c>
      <c r="O213" s="58">
        <v>0</v>
      </c>
      <c r="P213" s="37">
        <v>0</v>
      </c>
    </row>
    <row r="214" spans="1:16" ht="13.8" thickBot="1" x14ac:dyDescent="0.3">
      <c r="A214" s="143"/>
      <c r="B214" s="159"/>
      <c r="C214" s="37" t="s">
        <v>29</v>
      </c>
      <c r="D214" s="58">
        <v>0</v>
      </c>
      <c r="E214" s="37">
        <v>0</v>
      </c>
      <c r="F214" s="59">
        <v>0</v>
      </c>
      <c r="G214" s="58">
        <v>0</v>
      </c>
      <c r="H214" s="37">
        <v>0</v>
      </c>
      <c r="I214" s="37">
        <v>0</v>
      </c>
      <c r="J214" s="37">
        <v>0</v>
      </c>
      <c r="K214" s="58">
        <v>0</v>
      </c>
      <c r="L214" s="37">
        <v>0</v>
      </c>
      <c r="M214" s="58">
        <v>0</v>
      </c>
      <c r="N214" s="58">
        <v>0</v>
      </c>
      <c r="O214" s="58">
        <v>0</v>
      </c>
      <c r="P214" s="37">
        <v>0</v>
      </c>
    </row>
    <row r="215" spans="1:16" ht="13.8" thickBot="1" x14ac:dyDescent="0.3">
      <c r="A215" s="143"/>
      <c r="B215" s="159"/>
      <c r="C215" s="37" t="s">
        <v>30</v>
      </c>
      <c r="D215" s="58">
        <v>0</v>
      </c>
      <c r="E215" s="37">
        <v>0</v>
      </c>
      <c r="F215" s="59">
        <v>0</v>
      </c>
      <c r="G215" s="58">
        <v>0</v>
      </c>
      <c r="H215" s="37">
        <v>0</v>
      </c>
      <c r="I215" s="37">
        <v>0</v>
      </c>
      <c r="J215" s="37">
        <v>0</v>
      </c>
      <c r="K215" s="58">
        <v>0</v>
      </c>
      <c r="L215" s="37">
        <v>0</v>
      </c>
      <c r="M215" s="58">
        <v>0</v>
      </c>
      <c r="N215" s="58">
        <v>0</v>
      </c>
      <c r="O215" s="58">
        <v>0</v>
      </c>
      <c r="P215" s="37">
        <v>0</v>
      </c>
    </row>
    <row r="216" spans="1:16" ht="13.8" thickBot="1" x14ac:dyDescent="0.3">
      <c r="A216" s="144"/>
      <c r="B216" s="152"/>
      <c r="C216" s="37" t="s">
        <v>31</v>
      </c>
      <c r="D216" s="58">
        <v>1436.4860000000001</v>
      </c>
      <c r="E216" s="37">
        <v>1252.4059999999999</v>
      </c>
      <c r="F216" s="59">
        <v>1275.05</v>
      </c>
      <c r="G216" s="58">
        <v>818.69299999999998</v>
      </c>
      <c r="H216" s="37">
        <v>307.82100000000003</v>
      </c>
      <c r="I216" s="37">
        <v>189.67500000000001</v>
      </c>
      <c r="J216" s="37">
        <v>195.995</v>
      </c>
      <c r="K216" s="58">
        <v>107.479</v>
      </c>
      <c r="L216" s="37">
        <v>189.67500000000001</v>
      </c>
      <c r="M216" s="58">
        <v>854.476</v>
      </c>
      <c r="N216" s="58">
        <v>1002.876</v>
      </c>
      <c r="O216" s="58">
        <v>1309.039</v>
      </c>
      <c r="P216" s="37">
        <v>8939.6710000000003</v>
      </c>
    </row>
    <row r="217" spans="1:16" ht="13.8" thickBot="1" x14ac:dyDescent="0.3">
      <c r="A217" s="142">
        <v>3</v>
      </c>
      <c r="B217" s="151" t="s">
        <v>136</v>
      </c>
      <c r="C217" s="37" t="s">
        <v>26</v>
      </c>
      <c r="D217" s="58">
        <v>86.597999999999999</v>
      </c>
      <c r="E217" s="37">
        <v>73.927999999999997</v>
      </c>
      <c r="F217" s="59">
        <v>74.09</v>
      </c>
      <c r="G217" s="58">
        <v>39.533000000000001</v>
      </c>
      <c r="H217" s="37">
        <v>6.21</v>
      </c>
      <c r="I217" s="37">
        <v>0</v>
      </c>
      <c r="J217" s="37">
        <v>0</v>
      </c>
      <c r="K217" s="58">
        <v>0</v>
      </c>
      <c r="L217" s="37">
        <v>0</v>
      </c>
      <c r="M217" s="58">
        <v>41.508000000000003</v>
      </c>
      <c r="N217" s="58">
        <v>53.801000000000002</v>
      </c>
      <c r="O217" s="58">
        <v>76.724000000000004</v>
      </c>
      <c r="P217" s="37">
        <v>452.392</v>
      </c>
    </row>
    <row r="218" spans="1:16" ht="13.8" thickBot="1" x14ac:dyDescent="0.3">
      <c r="A218" s="143"/>
      <c r="B218" s="159"/>
      <c r="C218" s="37" t="s">
        <v>27</v>
      </c>
      <c r="D218" s="58">
        <v>0.52700000000000002</v>
      </c>
      <c r="E218" s="37">
        <v>0.49299999999999999</v>
      </c>
      <c r="F218" s="59">
        <v>0.52700000000000002</v>
      </c>
      <c r="G218" s="58">
        <v>0.51</v>
      </c>
      <c r="H218" s="37">
        <v>0.52700000000000002</v>
      </c>
      <c r="I218" s="37">
        <v>0.51</v>
      </c>
      <c r="J218" s="37">
        <v>0.52700000000000002</v>
      </c>
      <c r="K218" s="58">
        <v>0.28899999999999998</v>
      </c>
      <c r="L218" s="37">
        <v>0.51</v>
      </c>
      <c r="M218" s="58">
        <v>0.52700000000000002</v>
      </c>
      <c r="N218" s="58">
        <v>0.51</v>
      </c>
      <c r="O218" s="58">
        <v>0.52700000000000002</v>
      </c>
      <c r="P218" s="37">
        <v>5.984</v>
      </c>
    </row>
    <row r="219" spans="1:16" ht="13.8" thickBot="1" x14ac:dyDescent="0.3">
      <c r="A219" s="143"/>
      <c r="B219" s="159"/>
      <c r="C219" s="37" t="s">
        <v>28</v>
      </c>
      <c r="D219" s="58">
        <v>0</v>
      </c>
      <c r="E219" s="37">
        <v>0</v>
      </c>
      <c r="F219" s="59">
        <v>0</v>
      </c>
      <c r="G219" s="58">
        <v>0</v>
      </c>
      <c r="H219" s="37">
        <v>0</v>
      </c>
      <c r="I219" s="37">
        <v>0</v>
      </c>
      <c r="J219" s="37">
        <v>0</v>
      </c>
      <c r="K219" s="58">
        <v>0</v>
      </c>
      <c r="L219" s="37">
        <v>0</v>
      </c>
      <c r="M219" s="58">
        <v>0</v>
      </c>
      <c r="N219" s="58">
        <v>0</v>
      </c>
      <c r="O219" s="58">
        <v>0</v>
      </c>
      <c r="P219" s="37">
        <v>0</v>
      </c>
    </row>
    <row r="220" spans="1:16" ht="13.8" thickBot="1" x14ac:dyDescent="0.3">
      <c r="A220" s="143"/>
      <c r="B220" s="159"/>
      <c r="C220" s="37" t="s">
        <v>29</v>
      </c>
      <c r="D220" s="58">
        <v>0</v>
      </c>
      <c r="E220" s="37">
        <v>0</v>
      </c>
      <c r="F220" s="59">
        <v>0</v>
      </c>
      <c r="G220" s="58">
        <v>0</v>
      </c>
      <c r="H220" s="37">
        <v>0</v>
      </c>
      <c r="I220" s="37">
        <v>0</v>
      </c>
      <c r="J220" s="37">
        <v>0</v>
      </c>
      <c r="K220" s="58">
        <v>0</v>
      </c>
      <c r="L220" s="37">
        <v>0</v>
      </c>
      <c r="M220" s="58">
        <v>0</v>
      </c>
      <c r="N220" s="58">
        <v>0</v>
      </c>
      <c r="O220" s="58">
        <v>0</v>
      </c>
      <c r="P220" s="37">
        <v>0</v>
      </c>
    </row>
    <row r="221" spans="1:16" ht="13.8" thickBot="1" x14ac:dyDescent="0.3">
      <c r="A221" s="143"/>
      <c r="B221" s="159"/>
      <c r="C221" s="37" t="s">
        <v>30</v>
      </c>
      <c r="D221" s="58">
        <v>6.08</v>
      </c>
      <c r="E221" s="37">
        <v>5.1859999999999999</v>
      </c>
      <c r="F221" s="59">
        <v>5.194</v>
      </c>
      <c r="G221" s="58">
        <v>2.75</v>
      </c>
      <c r="H221" s="37">
        <v>0.42699999999999999</v>
      </c>
      <c r="I221" s="37">
        <v>0</v>
      </c>
      <c r="J221" s="37">
        <v>0</v>
      </c>
      <c r="K221" s="58">
        <v>0</v>
      </c>
      <c r="L221" s="37">
        <v>0</v>
      </c>
      <c r="M221" s="58">
        <v>2.8879999999999999</v>
      </c>
      <c r="N221" s="58">
        <v>3.76</v>
      </c>
      <c r="O221" s="58">
        <v>5.3810000000000002</v>
      </c>
      <c r="P221" s="37">
        <v>31.666</v>
      </c>
    </row>
    <row r="222" spans="1:16" ht="13.8" thickBot="1" x14ac:dyDescent="0.3">
      <c r="A222" s="144"/>
      <c r="B222" s="152"/>
      <c r="C222" s="37" t="s">
        <v>31</v>
      </c>
      <c r="D222" s="58">
        <v>93.204999999999998</v>
      </c>
      <c r="E222" s="37">
        <v>79.606999999999999</v>
      </c>
      <c r="F222" s="59">
        <v>79.811000000000007</v>
      </c>
      <c r="G222" s="58">
        <v>42.792999999999999</v>
      </c>
      <c r="H222" s="37">
        <v>7.1639999999999997</v>
      </c>
      <c r="I222" s="37">
        <v>0.51</v>
      </c>
      <c r="J222" s="37">
        <v>0.52700000000000002</v>
      </c>
      <c r="K222" s="58">
        <v>0.28899999999999998</v>
      </c>
      <c r="L222" s="37">
        <v>0.51</v>
      </c>
      <c r="M222" s="58">
        <v>44.923000000000002</v>
      </c>
      <c r="N222" s="58">
        <v>58.070999999999998</v>
      </c>
      <c r="O222" s="58">
        <v>82.632000000000005</v>
      </c>
      <c r="P222" s="37">
        <v>490.04199999999997</v>
      </c>
    </row>
    <row r="223" spans="1:16" ht="13.8" thickBot="1" x14ac:dyDescent="0.3">
      <c r="A223" s="138" t="s">
        <v>36</v>
      </c>
      <c r="B223" s="139"/>
      <c r="C223" s="37" t="s">
        <v>26</v>
      </c>
      <c r="D223" s="37">
        <v>1384.7080000000001</v>
      </c>
      <c r="E223" s="37">
        <v>1192.078</v>
      </c>
      <c r="F223" s="47">
        <v>1202.2750000000001</v>
      </c>
      <c r="G223" s="37">
        <v>694.25900000000001</v>
      </c>
      <c r="H223" s="37">
        <v>121.95399999999999</v>
      </c>
      <c r="I223" s="37">
        <v>0</v>
      </c>
      <c r="J223" s="37">
        <v>0</v>
      </c>
      <c r="K223" s="37">
        <v>0</v>
      </c>
      <c r="L223" s="37">
        <v>0</v>
      </c>
      <c r="M223" s="37">
        <v>727.00300000000004</v>
      </c>
      <c r="N223" s="37">
        <v>902.39499999999998</v>
      </c>
      <c r="O223" s="37">
        <v>1240.684</v>
      </c>
      <c r="P223" s="37">
        <v>7465.3559999999998</v>
      </c>
    </row>
    <row r="224" spans="1:16" ht="13.8" thickBot="1" x14ac:dyDescent="0.3">
      <c r="A224" s="140"/>
      <c r="B224" s="141"/>
      <c r="C224" s="37" t="s">
        <v>27</v>
      </c>
      <c r="D224" s="37">
        <v>196.52199999999999</v>
      </c>
      <c r="E224" s="37">
        <v>183.845</v>
      </c>
      <c r="F224" s="37">
        <v>196.52199999999999</v>
      </c>
      <c r="G224" s="37">
        <v>190.185</v>
      </c>
      <c r="H224" s="37">
        <v>196.51900000000001</v>
      </c>
      <c r="I224" s="37">
        <v>190.185</v>
      </c>
      <c r="J224" s="37">
        <v>196.52199999999999</v>
      </c>
      <c r="K224" s="37">
        <v>107.768</v>
      </c>
      <c r="L224" s="37">
        <v>190.185</v>
      </c>
      <c r="M224" s="37">
        <v>196.52199999999999</v>
      </c>
      <c r="N224" s="37">
        <v>190.185</v>
      </c>
      <c r="O224" s="37">
        <v>196.52199999999999</v>
      </c>
      <c r="P224" s="37">
        <v>2231.482</v>
      </c>
    </row>
    <row r="225" spans="1:18" ht="13.8" thickBot="1" x14ac:dyDescent="0.3">
      <c r="A225" s="140"/>
      <c r="B225" s="141"/>
      <c r="C225" s="37" t="s">
        <v>28</v>
      </c>
      <c r="D225" s="37">
        <v>0</v>
      </c>
      <c r="E225" s="37">
        <v>0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>
        <v>0</v>
      </c>
      <c r="L225" s="37">
        <v>0</v>
      </c>
      <c r="M225" s="37">
        <v>0</v>
      </c>
      <c r="N225" s="37">
        <v>0</v>
      </c>
      <c r="O225" s="37">
        <v>0</v>
      </c>
      <c r="P225" s="37">
        <v>0</v>
      </c>
    </row>
    <row r="226" spans="1:18" ht="13.8" thickBot="1" x14ac:dyDescent="0.3">
      <c r="A226" s="140"/>
      <c r="B226" s="141"/>
      <c r="C226" s="37" t="s">
        <v>29</v>
      </c>
      <c r="D226" s="37">
        <v>0</v>
      </c>
      <c r="E226" s="37">
        <v>0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37">
        <v>0</v>
      </c>
      <c r="P226" s="37">
        <v>0</v>
      </c>
    </row>
    <row r="227" spans="1:18" ht="13.8" thickBot="1" x14ac:dyDescent="0.3">
      <c r="A227" s="140"/>
      <c r="B227" s="141"/>
      <c r="C227" s="37" t="s">
        <v>30</v>
      </c>
      <c r="D227" s="37">
        <v>6.2439999999999998</v>
      </c>
      <c r="E227" s="37">
        <v>5.3259999999999996</v>
      </c>
      <c r="F227" s="37">
        <v>5.335</v>
      </c>
      <c r="G227" s="37">
        <v>2.8279999999999998</v>
      </c>
      <c r="H227" s="37">
        <v>0.44</v>
      </c>
      <c r="I227" s="37">
        <v>0</v>
      </c>
      <c r="J227" s="37">
        <v>0</v>
      </c>
      <c r="K227" s="37">
        <v>0</v>
      </c>
      <c r="L227" s="37">
        <v>0</v>
      </c>
      <c r="M227" s="37">
        <v>2.9689999999999999</v>
      </c>
      <c r="N227" s="37">
        <v>3.8639999999999999</v>
      </c>
      <c r="O227" s="37">
        <v>5.5270000000000001</v>
      </c>
      <c r="P227" s="37">
        <v>32.533000000000001</v>
      </c>
    </row>
    <row r="228" spans="1:18" ht="13.8" thickBot="1" x14ac:dyDescent="0.3">
      <c r="A228" s="161"/>
      <c r="B228" s="162"/>
      <c r="C228" s="37" t="s">
        <v>31</v>
      </c>
      <c r="D228" s="37">
        <v>1587.4739999999999</v>
      </c>
      <c r="E228" s="37">
        <v>1381.249</v>
      </c>
      <c r="F228" s="47">
        <v>1404.1320000000001</v>
      </c>
      <c r="G228" s="37">
        <v>887.27200000000005</v>
      </c>
      <c r="H228" s="37">
        <v>318.91300000000001</v>
      </c>
      <c r="I228" s="37">
        <v>190.185</v>
      </c>
      <c r="J228" s="37">
        <v>196.52199999999999</v>
      </c>
      <c r="K228" s="37">
        <v>107.768</v>
      </c>
      <c r="L228" s="37">
        <v>190.185</v>
      </c>
      <c r="M228" s="37">
        <v>926.49400000000003</v>
      </c>
      <c r="N228" s="37">
        <v>1096.444</v>
      </c>
      <c r="O228" s="37">
        <v>1442.7329999999999</v>
      </c>
      <c r="P228" s="37">
        <v>9729.3709999999992</v>
      </c>
      <c r="R228" s="55">
        <f>P210+P216+P222</f>
        <v>9729.3709999999992</v>
      </c>
    </row>
    <row r="229" spans="1:18" ht="13.8" thickBot="1" x14ac:dyDescent="0.3">
      <c r="A229" s="163" t="s">
        <v>52</v>
      </c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  <c r="L229" s="164"/>
      <c r="M229" s="164"/>
      <c r="N229" s="164"/>
      <c r="O229" s="164"/>
      <c r="P229" s="165"/>
    </row>
    <row r="230" spans="1:18" ht="13.5" customHeight="1" thickBot="1" x14ac:dyDescent="0.3">
      <c r="A230" s="179" t="s">
        <v>42</v>
      </c>
      <c r="B230" s="181" t="s">
        <v>120</v>
      </c>
      <c r="C230" s="151"/>
      <c r="D230" s="153" t="s">
        <v>115</v>
      </c>
      <c r="E230" s="154"/>
      <c r="F230" s="154"/>
      <c r="G230" s="154"/>
      <c r="H230" s="154"/>
      <c r="I230" s="154"/>
      <c r="J230" s="154"/>
      <c r="K230" s="154"/>
      <c r="L230" s="154"/>
      <c r="M230" s="154"/>
      <c r="N230" s="154"/>
      <c r="O230" s="154"/>
      <c r="P230" s="155"/>
    </row>
    <row r="231" spans="1:18" ht="13.8" thickBot="1" x14ac:dyDescent="0.3">
      <c r="A231" s="180"/>
      <c r="B231" s="182"/>
      <c r="C231" s="152"/>
      <c r="D231" s="36" t="s">
        <v>10</v>
      </c>
      <c r="E231" s="41" t="s">
        <v>11</v>
      </c>
      <c r="F231" s="35" t="s">
        <v>12</v>
      </c>
      <c r="G231" s="36" t="s">
        <v>13</v>
      </c>
      <c r="H231" s="35" t="s">
        <v>14</v>
      </c>
      <c r="I231" s="35" t="s">
        <v>15</v>
      </c>
      <c r="J231" s="35" t="s">
        <v>16</v>
      </c>
      <c r="K231" s="36" t="s">
        <v>17</v>
      </c>
      <c r="L231" s="37" t="s">
        <v>18</v>
      </c>
      <c r="M231" s="41" t="s">
        <v>19</v>
      </c>
      <c r="N231" s="36" t="s">
        <v>20</v>
      </c>
      <c r="O231" s="41" t="s">
        <v>21</v>
      </c>
      <c r="P231" s="35" t="s">
        <v>22</v>
      </c>
    </row>
    <row r="232" spans="1:18" ht="13.8" thickBot="1" x14ac:dyDescent="0.3">
      <c r="A232" s="142">
        <v>1</v>
      </c>
      <c r="B232" s="156" t="s">
        <v>138</v>
      </c>
      <c r="C232" s="37" t="s">
        <v>26</v>
      </c>
      <c r="D232" s="37">
        <v>417.97199999999998</v>
      </c>
      <c r="E232" s="37">
        <v>360.20800000000003</v>
      </c>
      <c r="F232" s="37">
        <v>363.57799999999997</v>
      </c>
      <c r="G232" s="37">
        <v>211.941</v>
      </c>
      <c r="H232" s="37">
        <v>37.677999999999997</v>
      </c>
      <c r="I232" s="37">
        <v>0</v>
      </c>
      <c r="J232" s="37">
        <v>0</v>
      </c>
      <c r="K232" s="37">
        <v>0</v>
      </c>
      <c r="L232" s="37">
        <v>0</v>
      </c>
      <c r="M232" s="37">
        <v>221.86799999999999</v>
      </c>
      <c r="N232" s="37">
        <v>273.99900000000002</v>
      </c>
      <c r="O232" s="37">
        <v>375.03</v>
      </c>
      <c r="P232" s="37">
        <v>2262.2739999999999</v>
      </c>
    </row>
    <row r="233" spans="1:18" ht="13.8" thickBot="1" x14ac:dyDescent="0.3">
      <c r="A233" s="143"/>
      <c r="B233" s="157"/>
      <c r="C233" s="37" t="s">
        <v>27</v>
      </c>
      <c r="D233" s="37">
        <v>204.554</v>
      </c>
      <c r="E233" s="37">
        <v>191.357</v>
      </c>
      <c r="F233" s="37">
        <v>204.554</v>
      </c>
      <c r="G233" s="37">
        <v>197.95599999999999</v>
      </c>
      <c r="H233" s="37">
        <v>204.554</v>
      </c>
      <c r="I233" s="37">
        <v>197.95599999999999</v>
      </c>
      <c r="J233" s="37">
        <v>112.175</v>
      </c>
      <c r="K233" s="37">
        <v>204.554</v>
      </c>
      <c r="L233" s="37">
        <v>197.95599999999999</v>
      </c>
      <c r="M233" s="37">
        <v>204.554</v>
      </c>
      <c r="N233" s="37">
        <v>197.95599999999999</v>
      </c>
      <c r="O233" s="37">
        <v>204.554</v>
      </c>
      <c r="P233" s="37">
        <v>2322.6799999999998</v>
      </c>
    </row>
    <row r="234" spans="1:18" ht="13.8" thickBot="1" x14ac:dyDescent="0.3">
      <c r="A234" s="143"/>
      <c r="B234" s="157"/>
      <c r="C234" s="37" t="s">
        <v>28</v>
      </c>
      <c r="D234" s="37">
        <v>0</v>
      </c>
      <c r="E234" s="37">
        <v>0</v>
      </c>
      <c r="F234" s="37">
        <v>0</v>
      </c>
      <c r="G234" s="37">
        <v>0</v>
      </c>
      <c r="H234" s="37">
        <v>0</v>
      </c>
      <c r="I234" s="37">
        <v>0</v>
      </c>
      <c r="J234" s="37">
        <v>0</v>
      </c>
      <c r="K234" s="37">
        <v>0</v>
      </c>
      <c r="L234" s="37">
        <v>0</v>
      </c>
      <c r="M234" s="37">
        <v>0</v>
      </c>
      <c r="N234" s="37">
        <v>0</v>
      </c>
      <c r="O234" s="37">
        <v>0</v>
      </c>
      <c r="P234" s="37">
        <v>0</v>
      </c>
    </row>
    <row r="235" spans="1:18" ht="13.8" thickBot="1" x14ac:dyDescent="0.3">
      <c r="A235" s="143"/>
      <c r="B235" s="157"/>
      <c r="C235" s="37" t="s">
        <v>29</v>
      </c>
      <c r="D235" s="37">
        <v>0</v>
      </c>
      <c r="E235" s="37">
        <v>0</v>
      </c>
      <c r="F235" s="37">
        <v>0</v>
      </c>
      <c r="G235" s="37">
        <v>0</v>
      </c>
      <c r="H235" s="37">
        <v>0</v>
      </c>
      <c r="I235" s="37">
        <v>0</v>
      </c>
      <c r="J235" s="37">
        <v>0</v>
      </c>
      <c r="K235" s="37">
        <v>0</v>
      </c>
      <c r="L235" s="37">
        <v>0</v>
      </c>
      <c r="M235" s="37">
        <v>0</v>
      </c>
      <c r="N235" s="37">
        <v>0</v>
      </c>
      <c r="O235" s="37">
        <v>0</v>
      </c>
      <c r="P235" s="37">
        <v>0</v>
      </c>
    </row>
    <row r="236" spans="1:18" ht="13.8" thickBot="1" x14ac:dyDescent="0.3">
      <c r="A236" s="143"/>
      <c r="B236" s="157"/>
      <c r="C236" s="37" t="s">
        <v>30</v>
      </c>
      <c r="D236" s="37">
        <v>0</v>
      </c>
      <c r="E236" s="37">
        <v>0</v>
      </c>
      <c r="F236" s="37">
        <v>0</v>
      </c>
      <c r="G236" s="37">
        <v>0</v>
      </c>
      <c r="H236" s="37">
        <v>0</v>
      </c>
      <c r="I236" s="37">
        <v>0</v>
      </c>
      <c r="J236" s="37">
        <v>0</v>
      </c>
      <c r="K236" s="37">
        <v>0</v>
      </c>
      <c r="L236" s="37">
        <v>0</v>
      </c>
      <c r="M236" s="37">
        <v>0</v>
      </c>
      <c r="N236" s="37">
        <v>0</v>
      </c>
      <c r="O236" s="37">
        <v>0</v>
      </c>
      <c r="P236" s="37">
        <v>0</v>
      </c>
    </row>
    <row r="237" spans="1:18" ht="13.8" thickBot="1" x14ac:dyDescent="0.3">
      <c r="A237" s="144"/>
      <c r="B237" s="158"/>
      <c r="C237" s="37" t="s">
        <v>31</v>
      </c>
      <c r="D237" s="37">
        <v>622.52599999999995</v>
      </c>
      <c r="E237" s="37">
        <v>551.56500000000005</v>
      </c>
      <c r="F237" s="37">
        <v>568.13199999999995</v>
      </c>
      <c r="G237" s="37">
        <v>409.89699999999999</v>
      </c>
      <c r="H237" s="37">
        <v>242.232</v>
      </c>
      <c r="I237" s="37">
        <v>197.95599999999999</v>
      </c>
      <c r="J237" s="37">
        <v>112.175</v>
      </c>
      <c r="K237" s="37">
        <v>204.554</v>
      </c>
      <c r="L237" s="37">
        <v>197.95599999999999</v>
      </c>
      <c r="M237" s="37">
        <v>426.42200000000003</v>
      </c>
      <c r="N237" s="37">
        <v>471.95499999999998</v>
      </c>
      <c r="O237" s="37">
        <v>579.58399999999995</v>
      </c>
      <c r="P237" s="37">
        <v>4584.9539999999997</v>
      </c>
    </row>
    <row r="238" spans="1:18" ht="13.5" customHeight="1" thickBot="1" x14ac:dyDescent="0.3">
      <c r="A238" s="142">
        <v>2</v>
      </c>
      <c r="B238" s="151" t="s">
        <v>125</v>
      </c>
      <c r="C238" s="37" t="s">
        <v>26</v>
      </c>
      <c r="D238" s="37">
        <v>40.499000000000002</v>
      </c>
      <c r="E238" s="37">
        <v>34.902000000000001</v>
      </c>
      <c r="F238" s="37">
        <v>35.228000000000002</v>
      </c>
      <c r="G238" s="37">
        <v>20.536000000000001</v>
      </c>
      <c r="H238" s="37">
        <v>3.6509999999999998</v>
      </c>
      <c r="I238" s="37">
        <v>0</v>
      </c>
      <c r="J238" s="37">
        <v>0</v>
      </c>
      <c r="K238" s="37">
        <v>0</v>
      </c>
      <c r="L238" s="37">
        <v>0</v>
      </c>
      <c r="M238" s="37">
        <v>21.498000000000001</v>
      </c>
      <c r="N238" s="37">
        <v>26.548999999999999</v>
      </c>
      <c r="O238" s="37">
        <v>36.338000000000001</v>
      </c>
      <c r="P238" s="37">
        <v>219.20099999999999</v>
      </c>
    </row>
    <row r="239" spans="1:18" ht="13.8" thickBot="1" x14ac:dyDescent="0.3">
      <c r="A239" s="143"/>
      <c r="B239" s="159"/>
      <c r="C239" s="37" t="s">
        <v>27</v>
      </c>
      <c r="D239" s="37">
        <v>11.154</v>
      </c>
      <c r="E239" s="37">
        <v>10.433999999999999</v>
      </c>
      <c r="F239" s="37">
        <v>11.154</v>
      </c>
      <c r="G239" s="37">
        <v>10.794</v>
      </c>
      <c r="H239" s="37">
        <v>11.154</v>
      </c>
      <c r="I239" s="37">
        <v>10.794</v>
      </c>
      <c r="J239" s="37">
        <v>6.117</v>
      </c>
      <c r="K239" s="37">
        <v>11.154</v>
      </c>
      <c r="L239" s="37">
        <v>10.794</v>
      </c>
      <c r="M239" s="37">
        <v>11.154</v>
      </c>
      <c r="N239" s="37">
        <v>10.794</v>
      </c>
      <c r="O239" s="37">
        <v>11.154</v>
      </c>
      <c r="P239" s="37">
        <v>126.651</v>
      </c>
    </row>
    <row r="240" spans="1:18" ht="13.8" thickBot="1" x14ac:dyDescent="0.3">
      <c r="A240" s="143"/>
      <c r="B240" s="159"/>
      <c r="C240" s="37" t="s">
        <v>28</v>
      </c>
      <c r="D240" s="37">
        <v>0</v>
      </c>
      <c r="E240" s="37">
        <v>0</v>
      </c>
      <c r="F240" s="37">
        <v>0</v>
      </c>
      <c r="G240" s="37">
        <v>0</v>
      </c>
      <c r="H240" s="37">
        <v>0</v>
      </c>
      <c r="I240" s="37">
        <v>0</v>
      </c>
      <c r="J240" s="37">
        <v>0</v>
      </c>
      <c r="K240" s="37">
        <v>0</v>
      </c>
      <c r="L240" s="37">
        <v>0</v>
      </c>
      <c r="M240" s="37">
        <v>0</v>
      </c>
      <c r="N240" s="37">
        <v>0</v>
      </c>
      <c r="O240" s="37">
        <v>0</v>
      </c>
      <c r="P240" s="37">
        <v>0</v>
      </c>
    </row>
    <row r="241" spans="1:18" ht="13.8" thickBot="1" x14ac:dyDescent="0.3">
      <c r="A241" s="143"/>
      <c r="B241" s="159"/>
      <c r="C241" s="37" t="s">
        <v>29</v>
      </c>
      <c r="D241" s="37">
        <v>0</v>
      </c>
      <c r="E241" s="37">
        <v>0</v>
      </c>
      <c r="F241" s="37">
        <v>0</v>
      </c>
      <c r="G241" s="37">
        <v>0</v>
      </c>
      <c r="H241" s="37"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</row>
    <row r="242" spans="1:18" ht="13.8" thickBot="1" x14ac:dyDescent="0.3">
      <c r="A242" s="143"/>
      <c r="B242" s="159"/>
      <c r="C242" s="37" t="s">
        <v>30</v>
      </c>
      <c r="D242" s="37">
        <v>0</v>
      </c>
      <c r="E242" s="37">
        <v>0</v>
      </c>
      <c r="F242" s="37">
        <v>0</v>
      </c>
      <c r="G242" s="37">
        <v>0</v>
      </c>
      <c r="H242" s="37">
        <v>0</v>
      </c>
      <c r="I242" s="37">
        <v>0</v>
      </c>
      <c r="J242" s="37">
        <v>0</v>
      </c>
      <c r="K242" s="37">
        <v>0</v>
      </c>
      <c r="L242" s="37">
        <v>0</v>
      </c>
      <c r="M242" s="37">
        <v>0</v>
      </c>
      <c r="N242" s="37">
        <v>0</v>
      </c>
      <c r="O242" s="37">
        <v>0</v>
      </c>
      <c r="P242" s="37">
        <v>0</v>
      </c>
    </row>
    <row r="243" spans="1:18" ht="13.8" thickBot="1" x14ac:dyDescent="0.3">
      <c r="A243" s="144"/>
      <c r="B243" s="152"/>
      <c r="C243" s="37" t="s">
        <v>31</v>
      </c>
      <c r="D243" s="37">
        <v>51.652999999999999</v>
      </c>
      <c r="E243" s="37">
        <v>45.335999999999999</v>
      </c>
      <c r="F243" s="37">
        <v>46.381999999999998</v>
      </c>
      <c r="G243" s="37">
        <v>31.33</v>
      </c>
      <c r="H243" s="37">
        <v>14.805</v>
      </c>
      <c r="I243" s="37">
        <v>10.794</v>
      </c>
      <c r="J243" s="37">
        <v>6.117</v>
      </c>
      <c r="K243" s="37">
        <v>11.154</v>
      </c>
      <c r="L243" s="37">
        <v>10.794</v>
      </c>
      <c r="M243" s="37">
        <v>32.652000000000001</v>
      </c>
      <c r="N243" s="37">
        <v>37.343000000000004</v>
      </c>
      <c r="O243" s="37">
        <v>47.491999999999997</v>
      </c>
      <c r="P243" s="37">
        <v>345.85199999999998</v>
      </c>
    </row>
    <row r="244" spans="1:18" ht="13.8" thickBot="1" x14ac:dyDescent="0.3">
      <c r="A244" s="138" t="s">
        <v>36</v>
      </c>
      <c r="B244" s="139"/>
      <c r="C244" s="37" t="s">
        <v>26</v>
      </c>
      <c r="D244" s="37">
        <v>458.471</v>
      </c>
      <c r="E244" s="37">
        <v>395.11</v>
      </c>
      <c r="F244" s="37">
        <v>398.80599999999998</v>
      </c>
      <c r="G244" s="37">
        <v>232.477</v>
      </c>
      <c r="H244" s="37">
        <v>41.329000000000001</v>
      </c>
      <c r="I244" s="37">
        <v>0</v>
      </c>
      <c r="J244" s="37">
        <v>0</v>
      </c>
      <c r="K244" s="37">
        <v>0</v>
      </c>
      <c r="L244" s="37">
        <v>0</v>
      </c>
      <c r="M244" s="37">
        <v>243.36600000000001</v>
      </c>
      <c r="N244" s="37">
        <v>300.548</v>
      </c>
      <c r="O244" s="37">
        <v>411.36799999999999</v>
      </c>
      <c r="P244" s="37">
        <v>2481.4749999999999</v>
      </c>
    </row>
    <row r="245" spans="1:18" ht="13.8" thickBot="1" x14ac:dyDescent="0.3">
      <c r="A245" s="140"/>
      <c r="B245" s="141"/>
      <c r="C245" s="37" t="s">
        <v>27</v>
      </c>
      <c r="D245" s="37">
        <v>215.708</v>
      </c>
      <c r="E245" s="37">
        <v>201.791</v>
      </c>
      <c r="F245" s="37">
        <v>215.708</v>
      </c>
      <c r="G245" s="37">
        <v>208.75</v>
      </c>
      <c r="H245" s="37">
        <v>215.708</v>
      </c>
      <c r="I245" s="37">
        <v>208.75</v>
      </c>
      <c r="J245" s="37">
        <v>118.292</v>
      </c>
      <c r="K245" s="37">
        <v>215.708</v>
      </c>
      <c r="L245" s="37">
        <v>208.75</v>
      </c>
      <c r="M245" s="37">
        <v>215.708</v>
      </c>
      <c r="N245" s="37">
        <v>208.75</v>
      </c>
      <c r="O245" s="37">
        <v>215.708</v>
      </c>
      <c r="P245" s="37">
        <v>2449.3310000000001</v>
      </c>
    </row>
    <row r="246" spans="1:18" ht="13.8" thickBot="1" x14ac:dyDescent="0.3">
      <c r="A246" s="140"/>
      <c r="B246" s="141"/>
      <c r="C246" s="37" t="s">
        <v>28</v>
      </c>
      <c r="D246" s="37">
        <v>0</v>
      </c>
      <c r="E246" s="37">
        <v>0</v>
      </c>
      <c r="F246" s="37">
        <v>0</v>
      </c>
      <c r="G246" s="37">
        <v>0</v>
      </c>
      <c r="H246" s="37">
        <v>0</v>
      </c>
      <c r="I246" s="37">
        <v>0</v>
      </c>
      <c r="J246" s="37">
        <v>0</v>
      </c>
      <c r="K246" s="37">
        <v>0</v>
      </c>
      <c r="L246" s="37">
        <v>0</v>
      </c>
      <c r="M246" s="37">
        <v>0</v>
      </c>
      <c r="N246" s="37">
        <v>0</v>
      </c>
      <c r="O246" s="37">
        <v>0</v>
      </c>
      <c r="P246" s="37">
        <v>0</v>
      </c>
    </row>
    <row r="247" spans="1:18" ht="13.8" thickBot="1" x14ac:dyDescent="0.3">
      <c r="A247" s="140"/>
      <c r="B247" s="141"/>
      <c r="C247" s="37" t="s">
        <v>29</v>
      </c>
      <c r="D247" s="37">
        <v>0</v>
      </c>
      <c r="E247" s="37">
        <v>0</v>
      </c>
      <c r="F247" s="37">
        <v>0</v>
      </c>
      <c r="G247" s="37">
        <v>0</v>
      </c>
      <c r="H247" s="37"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  <c r="O247" s="37">
        <v>0</v>
      </c>
      <c r="P247" s="37">
        <v>0</v>
      </c>
    </row>
    <row r="248" spans="1:18" ht="13.8" thickBot="1" x14ac:dyDescent="0.3">
      <c r="A248" s="140"/>
      <c r="B248" s="141"/>
      <c r="C248" s="37" t="s">
        <v>30</v>
      </c>
      <c r="D248" s="37">
        <v>0</v>
      </c>
      <c r="E248" s="37">
        <v>0</v>
      </c>
      <c r="F248" s="37">
        <v>0</v>
      </c>
      <c r="G248" s="37">
        <v>0</v>
      </c>
      <c r="H248" s="37">
        <v>0</v>
      </c>
      <c r="I248" s="37">
        <v>0</v>
      </c>
      <c r="J248" s="37">
        <v>0</v>
      </c>
      <c r="K248" s="37">
        <v>0</v>
      </c>
      <c r="L248" s="37">
        <v>0</v>
      </c>
      <c r="M248" s="37">
        <v>0</v>
      </c>
      <c r="N248" s="37">
        <v>0</v>
      </c>
      <c r="O248" s="37">
        <v>0</v>
      </c>
      <c r="P248" s="37">
        <v>0</v>
      </c>
    </row>
    <row r="249" spans="1:18" ht="13.8" thickBot="1" x14ac:dyDescent="0.3">
      <c r="A249" s="161"/>
      <c r="B249" s="162"/>
      <c r="C249" s="37" t="s">
        <v>31</v>
      </c>
      <c r="D249" s="37">
        <v>674.17899999999997</v>
      </c>
      <c r="E249" s="37">
        <v>596.90099999999995</v>
      </c>
      <c r="F249" s="37">
        <v>614.51400000000001</v>
      </c>
      <c r="G249" s="37">
        <v>441.22699999999998</v>
      </c>
      <c r="H249" s="37">
        <v>257.03699999999998</v>
      </c>
      <c r="I249" s="37">
        <v>208.75</v>
      </c>
      <c r="J249" s="37">
        <v>118.292</v>
      </c>
      <c r="K249" s="37">
        <v>215.708</v>
      </c>
      <c r="L249" s="37">
        <v>208.75</v>
      </c>
      <c r="M249" s="37">
        <v>459.07400000000001</v>
      </c>
      <c r="N249" s="37">
        <v>509.298</v>
      </c>
      <c r="O249" s="37">
        <v>627.07600000000002</v>
      </c>
      <c r="P249" s="37">
        <v>4930.8059999999996</v>
      </c>
      <c r="R249" s="55">
        <f>P237+P243</f>
        <v>4930.8059999999996</v>
      </c>
    </row>
    <row r="250" spans="1:18" ht="13.8" thickBot="1" x14ac:dyDescent="0.3">
      <c r="A250" s="163" t="s">
        <v>53</v>
      </c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  <c r="L250" s="164"/>
      <c r="M250" s="164"/>
      <c r="N250" s="164"/>
      <c r="O250" s="164"/>
      <c r="P250" s="165"/>
    </row>
    <row r="251" spans="1:18" ht="13.5" customHeight="1" thickBot="1" x14ac:dyDescent="0.3">
      <c r="A251" s="156" t="s">
        <v>8</v>
      </c>
      <c r="B251" s="181" t="s">
        <v>120</v>
      </c>
      <c r="C251" s="151"/>
      <c r="D251" s="153" t="s">
        <v>115</v>
      </c>
      <c r="E251" s="154"/>
      <c r="F251" s="154"/>
      <c r="G251" s="154"/>
      <c r="H251" s="154"/>
      <c r="I251" s="154"/>
      <c r="J251" s="154"/>
      <c r="K251" s="154"/>
      <c r="L251" s="154"/>
      <c r="M251" s="154"/>
      <c r="N251" s="154"/>
      <c r="O251" s="154"/>
      <c r="P251" s="155"/>
    </row>
    <row r="252" spans="1:18" ht="13.8" thickBot="1" x14ac:dyDescent="0.3">
      <c r="A252" s="158"/>
      <c r="B252" s="182"/>
      <c r="C252" s="152"/>
      <c r="D252" s="36" t="s">
        <v>10</v>
      </c>
      <c r="E252" s="37" t="s">
        <v>11</v>
      </c>
      <c r="F252" s="35" t="s">
        <v>12</v>
      </c>
      <c r="G252" s="36" t="s">
        <v>13</v>
      </c>
      <c r="H252" s="35" t="s">
        <v>14</v>
      </c>
      <c r="I252" s="35" t="s">
        <v>15</v>
      </c>
      <c r="J252" s="35" t="s">
        <v>16</v>
      </c>
      <c r="K252" s="36" t="s">
        <v>17</v>
      </c>
      <c r="L252" s="37" t="s">
        <v>18</v>
      </c>
      <c r="M252" s="41" t="s">
        <v>19</v>
      </c>
      <c r="N252" s="36" t="s">
        <v>20</v>
      </c>
      <c r="O252" s="41" t="s">
        <v>21</v>
      </c>
      <c r="P252" s="35" t="s">
        <v>22</v>
      </c>
    </row>
    <row r="253" spans="1:18" ht="13.5" customHeight="1" thickBot="1" x14ac:dyDescent="0.3">
      <c r="A253" s="142">
        <v>1</v>
      </c>
      <c r="B253" s="151" t="s">
        <v>125</v>
      </c>
      <c r="C253" s="37" t="s">
        <v>26</v>
      </c>
      <c r="D253" s="37">
        <v>53.436</v>
      </c>
      <c r="E253" s="37">
        <v>46.052</v>
      </c>
      <c r="F253" s="37">
        <v>46.482999999999997</v>
      </c>
      <c r="G253" s="37">
        <v>27.097000000000001</v>
      </c>
      <c r="H253" s="37">
        <v>4.8170000000000002</v>
      </c>
      <c r="I253" s="37">
        <v>0</v>
      </c>
      <c r="J253" s="37">
        <v>0</v>
      </c>
      <c r="K253" s="37">
        <v>0</v>
      </c>
      <c r="L253" s="37">
        <v>0</v>
      </c>
      <c r="M253" s="37">
        <v>28.364999999999998</v>
      </c>
      <c r="N253" s="37">
        <v>35.03</v>
      </c>
      <c r="O253" s="37">
        <v>47.945999999999998</v>
      </c>
      <c r="P253" s="37">
        <v>289.226</v>
      </c>
    </row>
    <row r="254" spans="1:18" ht="13.8" thickBot="1" x14ac:dyDescent="0.3">
      <c r="A254" s="143"/>
      <c r="B254" s="159"/>
      <c r="C254" s="37" t="s">
        <v>27</v>
      </c>
      <c r="D254" s="37">
        <v>10.955</v>
      </c>
      <c r="E254" s="37">
        <v>10.247999999999999</v>
      </c>
      <c r="F254" s="37">
        <v>10.955</v>
      </c>
      <c r="G254" s="37">
        <v>10.601000000000001</v>
      </c>
      <c r="H254" s="37">
        <v>10.955</v>
      </c>
      <c r="I254" s="37">
        <v>10.601000000000001</v>
      </c>
      <c r="J254" s="37">
        <v>10.955</v>
      </c>
      <c r="K254" s="37">
        <v>10.955</v>
      </c>
      <c r="L254" s="37">
        <v>10.601000000000001</v>
      </c>
      <c r="M254" s="37">
        <v>10.955</v>
      </c>
      <c r="N254" s="37">
        <v>10.601000000000001</v>
      </c>
      <c r="O254" s="37">
        <v>10.955</v>
      </c>
      <c r="P254" s="37">
        <v>129.33699999999999</v>
      </c>
    </row>
    <row r="255" spans="1:18" ht="13.8" thickBot="1" x14ac:dyDescent="0.3">
      <c r="A255" s="143"/>
      <c r="B255" s="159"/>
      <c r="C255" s="37" t="s">
        <v>28</v>
      </c>
      <c r="D255" s="37">
        <v>0</v>
      </c>
      <c r="E255" s="37">
        <v>0</v>
      </c>
      <c r="F255" s="37">
        <v>0</v>
      </c>
      <c r="G255" s="37">
        <v>0</v>
      </c>
      <c r="H255" s="37">
        <v>0</v>
      </c>
      <c r="I255" s="37">
        <v>0</v>
      </c>
      <c r="J255" s="37">
        <v>0</v>
      </c>
      <c r="K255" s="37">
        <v>0</v>
      </c>
      <c r="L255" s="37">
        <v>0</v>
      </c>
      <c r="M255" s="37">
        <v>0</v>
      </c>
      <c r="N255" s="37">
        <v>0</v>
      </c>
      <c r="O255" s="37">
        <v>0</v>
      </c>
      <c r="P255" s="37">
        <v>0</v>
      </c>
    </row>
    <row r="256" spans="1:18" ht="13.8" thickBot="1" x14ac:dyDescent="0.3">
      <c r="A256" s="143"/>
      <c r="B256" s="159"/>
      <c r="C256" s="37" t="s">
        <v>29</v>
      </c>
      <c r="D256" s="37">
        <v>0</v>
      </c>
      <c r="E256" s="37">
        <v>0</v>
      </c>
      <c r="F256" s="37">
        <v>0</v>
      </c>
      <c r="G256" s="37">
        <v>0</v>
      </c>
      <c r="H256" s="37">
        <v>0</v>
      </c>
      <c r="I256" s="37">
        <v>0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  <c r="O256" s="37">
        <v>0</v>
      </c>
      <c r="P256" s="37">
        <v>0</v>
      </c>
    </row>
    <row r="257" spans="1:16" ht="13.8" thickBot="1" x14ac:dyDescent="0.3">
      <c r="A257" s="143"/>
      <c r="B257" s="159"/>
      <c r="C257" s="37" t="s">
        <v>30</v>
      </c>
      <c r="D257" s="37">
        <v>0</v>
      </c>
      <c r="E257" s="37">
        <v>0</v>
      </c>
      <c r="F257" s="37">
        <v>0</v>
      </c>
      <c r="G257" s="37">
        <v>0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37">
        <v>0</v>
      </c>
      <c r="P257" s="37">
        <v>0</v>
      </c>
    </row>
    <row r="258" spans="1:16" ht="13.8" thickBot="1" x14ac:dyDescent="0.3">
      <c r="A258" s="144"/>
      <c r="B258" s="152"/>
      <c r="C258" s="37" t="s">
        <v>31</v>
      </c>
      <c r="D258" s="37">
        <v>64.391000000000005</v>
      </c>
      <c r="E258" s="37">
        <v>56.3</v>
      </c>
      <c r="F258" s="37">
        <v>57.438000000000002</v>
      </c>
      <c r="G258" s="37">
        <v>37.698</v>
      </c>
      <c r="H258" s="37">
        <v>15.772</v>
      </c>
      <c r="I258" s="37">
        <v>10.601000000000001</v>
      </c>
      <c r="J258" s="37">
        <v>10.955</v>
      </c>
      <c r="K258" s="37">
        <v>10.955</v>
      </c>
      <c r="L258" s="37">
        <v>10.601000000000001</v>
      </c>
      <c r="M258" s="37">
        <v>39.32</v>
      </c>
      <c r="N258" s="37">
        <v>45.631</v>
      </c>
      <c r="O258" s="37">
        <v>58.901000000000003</v>
      </c>
      <c r="P258" s="37">
        <v>418.56299999999999</v>
      </c>
    </row>
    <row r="259" spans="1:16" ht="13.8" thickBot="1" x14ac:dyDescent="0.3">
      <c r="A259" s="138" t="s">
        <v>36</v>
      </c>
      <c r="B259" s="139"/>
      <c r="C259" s="37" t="s">
        <v>26</v>
      </c>
      <c r="D259" s="37">
        <v>53.436</v>
      </c>
      <c r="E259" s="37">
        <v>46.052</v>
      </c>
      <c r="F259" s="37">
        <v>46.482999999999997</v>
      </c>
      <c r="G259" s="37">
        <v>27.097000000000001</v>
      </c>
      <c r="H259" s="37">
        <v>4.8170000000000002</v>
      </c>
      <c r="I259" s="37">
        <v>0</v>
      </c>
      <c r="J259" s="37">
        <v>0</v>
      </c>
      <c r="K259" s="37">
        <v>0</v>
      </c>
      <c r="L259" s="37">
        <v>0</v>
      </c>
      <c r="M259" s="37">
        <v>28.364999999999998</v>
      </c>
      <c r="N259" s="37">
        <v>35.03</v>
      </c>
      <c r="O259" s="37">
        <v>47.945999999999998</v>
      </c>
      <c r="P259" s="37">
        <v>289.226</v>
      </c>
    </row>
    <row r="260" spans="1:16" ht="13.8" thickBot="1" x14ac:dyDescent="0.3">
      <c r="A260" s="140"/>
      <c r="B260" s="141"/>
      <c r="C260" s="37" t="s">
        <v>27</v>
      </c>
      <c r="D260" s="37">
        <v>10.955</v>
      </c>
      <c r="E260" s="37">
        <v>10.247999999999999</v>
      </c>
      <c r="F260" s="37">
        <v>10.955</v>
      </c>
      <c r="G260" s="37">
        <v>10.601000000000001</v>
      </c>
      <c r="H260" s="37">
        <v>10.955</v>
      </c>
      <c r="I260" s="37">
        <v>10.601000000000001</v>
      </c>
      <c r="J260" s="37">
        <v>10.955</v>
      </c>
      <c r="K260" s="37">
        <v>10.955</v>
      </c>
      <c r="L260" s="37">
        <v>10.601000000000001</v>
      </c>
      <c r="M260" s="37">
        <v>10.955</v>
      </c>
      <c r="N260" s="37">
        <v>10.601000000000001</v>
      </c>
      <c r="O260" s="37">
        <v>10.955</v>
      </c>
      <c r="P260" s="37">
        <v>129.33699999999999</v>
      </c>
    </row>
    <row r="261" spans="1:16" ht="13.8" thickBot="1" x14ac:dyDescent="0.3">
      <c r="A261" s="140"/>
      <c r="B261" s="141"/>
      <c r="C261" s="37" t="s">
        <v>28</v>
      </c>
      <c r="D261" s="37">
        <v>0</v>
      </c>
      <c r="E261" s="37"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0</v>
      </c>
      <c r="O261" s="37">
        <v>0</v>
      </c>
      <c r="P261" s="37">
        <v>0</v>
      </c>
    </row>
    <row r="262" spans="1:16" ht="13.8" thickBot="1" x14ac:dyDescent="0.3">
      <c r="A262" s="140"/>
      <c r="B262" s="141"/>
      <c r="C262" s="37" t="s">
        <v>29</v>
      </c>
      <c r="D262" s="37">
        <v>0</v>
      </c>
      <c r="E262" s="37">
        <v>0</v>
      </c>
      <c r="F262" s="37">
        <v>0</v>
      </c>
      <c r="G262" s="37">
        <v>0</v>
      </c>
      <c r="H262" s="37"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  <c r="O262" s="37">
        <v>0</v>
      </c>
      <c r="P262" s="37">
        <v>0</v>
      </c>
    </row>
    <row r="263" spans="1:16" ht="13.8" thickBot="1" x14ac:dyDescent="0.3">
      <c r="A263" s="140"/>
      <c r="B263" s="141"/>
      <c r="C263" s="37" t="s">
        <v>30</v>
      </c>
      <c r="D263" s="37">
        <v>0</v>
      </c>
      <c r="E263" s="37">
        <v>0</v>
      </c>
      <c r="F263" s="37">
        <v>0</v>
      </c>
      <c r="G263" s="37">
        <v>0</v>
      </c>
      <c r="H263" s="37">
        <v>0</v>
      </c>
      <c r="I263" s="37">
        <v>0</v>
      </c>
      <c r="J263" s="37">
        <v>0</v>
      </c>
      <c r="K263" s="37">
        <v>0</v>
      </c>
      <c r="L263" s="37">
        <v>0</v>
      </c>
      <c r="M263" s="37">
        <v>0</v>
      </c>
      <c r="N263" s="37">
        <v>0</v>
      </c>
      <c r="O263" s="37">
        <v>0</v>
      </c>
      <c r="P263" s="37">
        <v>0</v>
      </c>
    </row>
    <row r="264" spans="1:16" ht="13.8" thickBot="1" x14ac:dyDescent="0.3">
      <c r="A264" s="161"/>
      <c r="B264" s="162"/>
      <c r="C264" s="37" t="s">
        <v>31</v>
      </c>
      <c r="D264" s="37">
        <v>64.391000000000005</v>
      </c>
      <c r="E264" s="37">
        <v>56.3</v>
      </c>
      <c r="F264" s="37">
        <v>57.438000000000002</v>
      </c>
      <c r="G264" s="37">
        <v>37.698</v>
      </c>
      <c r="H264" s="37">
        <v>15.772</v>
      </c>
      <c r="I264" s="37">
        <v>10.601000000000001</v>
      </c>
      <c r="J264" s="37">
        <v>10.955</v>
      </c>
      <c r="K264" s="37">
        <v>10.955</v>
      </c>
      <c r="L264" s="37">
        <v>10.601000000000001</v>
      </c>
      <c r="M264" s="37">
        <v>39.32</v>
      </c>
      <c r="N264" s="37">
        <v>45.631</v>
      </c>
      <c r="O264" s="37">
        <v>58.901000000000003</v>
      </c>
      <c r="P264" s="37">
        <v>418.56299999999999</v>
      </c>
    </row>
    <row r="265" spans="1:16" ht="13.8" thickBot="1" x14ac:dyDescent="0.3">
      <c r="A265" s="163" t="s">
        <v>5</v>
      </c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  <c r="L265" s="164"/>
      <c r="M265" s="164"/>
      <c r="N265" s="164"/>
      <c r="O265" s="164"/>
      <c r="P265" s="165"/>
    </row>
    <row r="266" spans="1:16" ht="13.5" customHeight="1" thickBot="1" x14ac:dyDescent="0.3">
      <c r="A266" s="156" t="s">
        <v>8</v>
      </c>
      <c r="B266" s="181" t="s">
        <v>120</v>
      </c>
      <c r="C266" s="151"/>
      <c r="D266" s="153" t="s">
        <v>115</v>
      </c>
      <c r="E266" s="154"/>
      <c r="F266" s="154"/>
      <c r="G266" s="154"/>
      <c r="H266" s="154"/>
      <c r="I266" s="154"/>
      <c r="J266" s="154"/>
      <c r="K266" s="154"/>
      <c r="L266" s="154"/>
      <c r="M266" s="154"/>
      <c r="N266" s="154"/>
      <c r="O266" s="154"/>
      <c r="P266" s="155"/>
    </row>
    <row r="267" spans="1:16" ht="13.8" thickBot="1" x14ac:dyDescent="0.3">
      <c r="A267" s="158"/>
      <c r="B267" s="182"/>
      <c r="C267" s="152"/>
      <c r="D267" s="36" t="s">
        <v>10</v>
      </c>
      <c r="E267" s="37" t="s">
        <v>11</v>
      </c>
      <c r="F267" s="35" t="s">
        <v>12</v>
      </c>
      <c r="G267" s="36" t="s">
        <v>13</v>
      </c>
      <c r="H267" s="35" t="s">
        <v>14</v>
      </c>
      <c r="I267" s="35" t="s">
        <v>15</v>
      </c>
      <c r="J267" s="35" t="s">
        <v>16</v>
      </c>
      <c r="K267" s="36" t="s">
        <v>17</v>
      </c>
      <c r="L267" s="37" t="s">
        <v>18</v>
      </c>
      <c r="M267" s="41" t="s">
        <v>19</v>
      </c>
      <c r="N267" s="36" t="s">
        <v>20</v>
      </c>
      <c r="O267" s="41" t="s">
        <v>21</v>
      </c>
      <c r="P267" s="35" t="s">
        <v>22</v>
      </c>
    </row>
    <row r="268" spans="1:16" ht="13.5" customHeight="1" thickBot="1" x14ac:dyDescent="0.3">
      <c r="A268" s="142">
        <v>1</v>
      </c>
      <c r="B268" s="151" t="s">
        <v>125</v>
      </c>
      <c r="C268" s="37" t="s">
        <v>26</v>
      </c>
      <c r="D268" s="37">
        <v>60.427</v>
      </c>
      <c r="E268" s="37">
        <v>52.076000000000001</v>
      </c>
      <c r="F268" s="37">
        <v>52.564999999999998</v>
      </c>
      <c r="G268" s="37">
        <v>30.640999999999998</v>
      </c>
      <c r="H268" s="37">
        <v>5.4480000000000004</v>
      </c>
      <c r="I268" s="37">
        <v>0</v>
      </c>
      <c r="J268" s="37">
        <v>0</v>
      </c>
      <c r="K268" s="37">
        <v>0</v>
      </c>
      <c r="L268" s="37">
        <v>0</v>
      </c>
      <c r="M268" s="37">
        <v>32.075000000000003</v>
      </c>
      <c r="N268" s="37">
        <v>39.613</v>
      </c>
      <c r="O268" s="37">
        <v>54.219000000000001</v>
      </c>
      <c r="P268" s="37">
        <v>327.06400000000002</v>
      </c>
    </row>
    <row r="269" spans="1:16" ht="13.8" thickBot="1" x14ac:dyDescent="0.3">
      <c r="A269" s="143"/>
      <c r="B269" s="159"/>
      <c r="C269" s="37" t="s">
        <v>27</v>
      </c>
      <c r="D269" s="37">
        <v>0</v>
      </c>
      <c r="E269" s="37">
        <v>0</v>
      </c>
      <c r="F269" s="37">
        <v>0</v>
      </c>
      <c r="G269" s="37">
        <v>0</v>
      </c>
      <c r="H269" s="37">
        <v>0</v>
      </c>
      <c r="I269" s="37">
        <v>0</v>
      </c>
      <c r="J269" s="37">
        <v>0</v>
      </c>
      <c r="K269" s="37">
        <v>0</v>
      </c>
      <c r="L269" s="37">
        <v>0</v>
      </c>
      <c r="M269" s="37">
        <v>0</v>
      </c>
      <c r="N269" s="37">
        <v>0</v>
      </c>
      <c r="O269" s="37">
        <v>0</v>
      </c>
      <c r="P269" s="37">
        <v>0</v>
      </c>
    </row>
    <row r="270" spans="1:16" ht="13.8" thickBot="1" x14ac:dyDescent="0.3">
      <c r="A270" s="143"/>
      <c r="B270" s="159"/>
      <c r="C270" s="37" t="s">
        <v>28</v>
      </c>
      <c r="D270" s="37">
        <v>0</v>
      </c>
      <c r="E270" s="37">
        <v>0</v>
      </c>
      <c r="F270" s="37">
        <v>0</v>
      </c>
      <c r="G270" s="37">
        <v>0</v>
      </c>
      <c r="H270" s="37">
        <v>0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  <c r="O270" s="37">
        <v>0</v>
      </c>
      <c r="P270" s="37">
        <v>0</v>
      </c>
    </row>
    <row r="271" spans="1:16" ht="13.8" thickBot="1" x14ac:dyDescent="0.3">
      <c r="A271" s="143"/>
      <c r="B271" s="159"/>
      <c r="C271" s="37" t="s">
        <v>29</v>
      </c>
      <c r="D271" s="37">
        <v>0</v>
      </c>
      <c r="E271" s="37">
        <v>0</v>
      </c>
      <c r="F271" s="37">
        <v>0</v>
      </c>
      <c r="G271" s="37">
        <v>0</v>
      </c>
      <c r="H271" s="37">
        <v>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  <c r="O271" s="37">
        <v>0</v>
      </c>
      <c r="P271" s="37">
        <v>0</v>
      </c>
    </row>
    <row r="272" spans="1:16" ht="13.8" thickBot="1" x14ac:dyDescent="0.3">
      <c r="A272" s="143"/>
      <c r="B272" s="159"/>
      <c r="C272" s="37" t="s">
        <v>30</v>
      </c>
      <c r="D272" s="37">
        <v>0</v>
      </c>
      <c r="E272" s="37">
        <v>0</v>
      </c>
      <c r="F272" s="37">
        <v>0</v>
      </c>
      <c r="G272" s="37">
        <v>0</v>
      </c>
      <c r="H272" s="37">
        <v>0</v>
      </c>
      <c r="I272" s="37">
        <v>0</v>
      </c>
      <c r="J272" s="37">
        <v>0</v>
      </c>
      <c r="K272" s="37">
        <v>0</v>
      </c>
      <c r="L272" s="37">
        <v>0</v>
      </c>
      <c r="M272" s="37">
        <v>0</v>
      </c>
      <c r="N272" s="37">
        <v>0</v>
      </c>
      <c r="O272" s="37">
        <v>0</v>
      </c>
      <c r="P272" s="37">
        <v>0</v>
      </c>
    </row>
    <row r="273" spans="1:16" ht="13.8" thickBot="1" x14ac:dyDescent="0.3">
      <c r="A273" s="144"/>
      <c r="B273" s="152"/>
      <c r="C273" s="37" t="s">
        <v>31</v>
      </c>
      <c r="D273" s="37">
        <v>60.427</v>
      </c>
      <c r="E273" s="37">
        <v>52.076000000000001</v>
      </c>
      <c r="F273" s="37">
        <v>52.564999999999998</v>
      </c>
      <c r="G273" s="37">
        <v>30.640999999999998</v>
      </c>
      <c r="H273" s="37">
        <v>5.4480000000000004</v>
      </c>
      <c r="I273" s="37">
        <v>0</v>
      </c>
      <c r="J273" s="37">
        <v>0</v>
      </c>
      <c r="K273" s="37">
        <v>0</v>
      </c>
      <c r="L273" s="37">
        <v>0</v>
      </c>
      <c r="M273" s="37">
        <v>32.075000000000003</v>
      </c>
      <c r="N273" s="37">
        <v>39.613</v>
      </c>
      <c r="O273" s="37">
        <v>54.219000000000001</v>
      </c>
      <c r="P273" s="37">
        <v>327.06400000000002</v>
      </c>
    </row>
    <row r="274" spans="1:16" ht="13.5" customHeight="1" thickBot="1" x14ac:dyDescent="0.3">
      <c r="A274" s="142">
        <v>2</v>
      </c>
      <c r="B274" s="151" t="s">
        <v>136</v>
      </c>
      <c r="C274" s="37" t="s">
        <v>26</v>
      </c>
      <c r="D274" s="36">
        <v>443.08499999999998</v>
      </c>
      <c r="E274" s="37">
        <v>399.02</v>
      </c>
      <c r="F274" s="37">
        <v>330.22</v>
      </c>
      <c r="G274" s="37">
        <v>188.601</v>
      </c>
      <c r="H274" s="37">
        <v>28.595999999999997</v>
      </c>
      <c r="I274" s="37">
        <v>0</v>
      </c>
      <c r="J274" s="37">
        <v>0</v>
      </c>
      <c r="K274" s="37">
        <v>0</v>
      </c>
      <c r="L274" s="37">
        <v>0</v>
      </c>
      <c r="M274" s="37">
        <v>199.79899999999998</v>
      </c>
      <c r="N274" s="36">
        <v>298.18</v>
      </c>
      <c r="O274" s="37">
        <v>390.70600000000002</v>
      </c>
      <c r="P274" s="37">
        <v>2278.2069999999999</v>
      </c>
    </row>
    <row r="275" spans="1:16" ht="13.8" thickBot="1" x14ac:dyDescent="0.3">
      <c r="A275" s="143"/>
      <c r="B275" s="159"/>
      <c r="C275" s="37" t="s">
        <v>27</v>
      </c>
      <c r="D275" s="36"/>
      <c r="E275" s="37"/>
      <c r="F275" s="37"/>
      <c r="G275" s="37"/>
      <c r="H275" s="37"/>
      <c r="I275" s="37"/>
      <c r="J275" s="37"/>
      <c r="K275" s="37"/>
      <c r="L275" s="37"/>
      <c r="M275" s="37"/>
      <c r="N275" s="36"/>
      <c r="O275" s="37"/>
      <c r="P275" s="37"/>
    </row>
    <row r="276" spans="1:16" ht="13.8" thickBot="1" x14ac:dyDescent="0.3">
      <c r="A276" s="143"/>
      <c r="B276" s="159"/>
      <c r="C276" s="37" t="s">
        <v>28</v>
      </c>
      <c r="D276" s="36"/>
      <c r="E276" s="37"/>
      <c r="F276" s="37"/>
      <c r="G276" s="37"/>
      <c r="H276" s="37"/>
      <c r="I276" s="37"/>
      <c r="J276" s="37"/>
      <c r="K276" s="37"/>
      <c r="L276" s="37"/>
      <c r="M276" s="37"/>
      <c r="N276" s="36"/>
      <c r="O276" s="37"/>
      <c r="P276" s="37"/>
    </row>
    <row r="277" spans="1:16" ht="13.8" thickBot="1" x14ac:dyDescent="0.3">
      <c r="A277" s="143"/>
      <c r="B277" s="159"/>
      <c r="C277" s="37" t="s">
        <v>29</v>
      </c>
      <c r="D277" s="36"/>
      <c r="E277" s="37"/>
      <c r="F277" s="37"/>
      <c r="G277" s="37"/>
      <c r="H277" s="37"/>
      <c r="I277" s="37"/>
      <c r="J277" s="37"/>
      <c r="K277" s="37"/>
      <c r="L277" s="37"/>
      <c r="M277" s="37"/>
      <c r="N277" s="36"/>
      <c r="O277" s="37"/>
      <c r="P277" s="37"/>
    </row>
    <row r="278" spans="1:16" ht="13.8" thickBot="1" x14ac:dyDescent="0.3">
      <c r="A278" s="143"/>
      <c r="B278" s="159"/>
      <c r="C278" s="37" t="s">
        <v>30</v>
      </c>
      <c r="D278" s="37">
        <v>2.923</v>
      </c>
      <c r="E278" s="37">
        <v>2.6120000000000001</v>
      </c>
      <c r="F278" s="37">
        <v>2.1850000000000001</v>
      </c>
      <c r="G278" s="37">
        <v>1.1890000000000001</v>
      </c>
      <c r="H278" s="37">
        <v>0.16299999999999998</v>
      </c>
      <c r="I278" s="37">
        <v>0</v>
      </c>
      <c r="J278" s="37">
        <v>0</v>
      </c>
      <c r="K278" s="37">
        <v>0</v>
      </c>
      <c r="L278" s="37">
        <v>0</v>
      </c>
      <c r="M278" s="37">
        <v>1.2609999999999999</v>
      </c>
      <c r="N278" s="37">
        <v>1.9139999999999999</v>
      </c>
      <c r="O278" s="37">
        <v>2.5649999999999999</v>
      </c>
      <c r="P278" s="37">
        <v>14.811999999999999</v>
      </c>
    </row>
    <row r="279" spans="1:16" ht="13.8" thickBot="1" x14ac:dyDescent="0.3">
      <c r="A279" s="144"/>
      <c r="B279" s="152"/>
      <c r="C279" s="37" t="s">
        <v>31</v>
      </c>
      <c r="D279" s="36">
        <v>446.00799999999998</v>
      </c>
      <c r="E279" s="37">
        <v>401.63200000000001</v>
      </c>
      <c r="F279" s="37">
        <v>332.40500000000003</v>
      </c>
      <c r="G279" s="37">
        <v>189.79</v>
      </c>
      <c r="H279" s="37">
        <v>28.758999999999997</v>
      </c>
      <c r="I279" s="37">
        <v>0</v>
      </c>
      <c r="J279" s="37">
        <v>0</v>
      </c>
      <c r="K279" s="37">
        <v>0</v>
      </c>
      <c r="L279" s="37">
        <v>0</v>
      </c>
      <c r="M279" s="37">
        <v>201.05999999999997</v>
      </c>
      <c r="N279" s="36">
        <v>300.09399999999999</v>
      </c>
      <c r="O279" s="37">
        <v>393.27100000000002</v>
      </c>
      <c r="P279" s="37">
        <v>2293.0189999999998</v>
      </c>
    </row>
    <row r="280" spans="1:16" ht="13.8" thickBot="1" x14ac:dyDescent="0.3">
      <c r="A280" s="138" t="s">
        <v>36</v>
      </c>
      <c r="B280" s="139"/>
      <c r="C280" s="37" t="s">
        <v>26</v>
      </c>
      <c r="D280" s="37">
        <v>503.512</v>
      </c>
      <c r="E280" s="37">
        <v>451.096</v>
      </c>
      <c r="F280" s="37">
        <v>382.78500000000003</v>
      </c>
      <c r="G280" s="37">
        <v>219.24199999999999</v>
      </c>
      <c r="H280" s="37">
        <v>34.043999999999997</v>
      </c>
      <c r="I280" s="37">
        <v>0</v>
      </c>
      <c r="J280" s="37">
        <v>0</v>
      </c>
      <c r="K280" s="37">
        <v>0</v>
      </c>
      <c r="L280" s="37">
        <v>0</v>
      </c>
      <c r="M280" s="37">
        <v>231.874</v>
      </c>
      <c r="N280" s="37">
        <v>337.79300000000001</v>
      </c>
      <c r="O280" s="37">
        <v>444.92500000000001</v>
      </c>
      <c r="P280" s="37">
        <v>2605.2710000000002</v>
      </c>
    </row>
    <row r="281" spans="1:16" ht="13.8" thickBot="1" x14ac:dyDescent="0.3">
      <c r="A281" s="140"/>
      <c r="B281" s="141"/>
      <c r="C281" s="37" t="s">
        <v>27</v>
      </c>
      <c r="D281" s="37">
        <v>0</v>
      </c>
      <c r="E281" s="37">
        <v>0</v>
      </c>
      <c r="F281" s="37">
        <v>0</v>
      </c>
      <c r="G281" s="37">
        <v>0</v>
      </c>
      <c r="H281" s="37">
        <v>0</v>
      </c>
      <c r="I281" s="37">
        <v>0</v>
      </c>
      <c r="J281" s="37">
        <v>0</v>
      </c>
      <c r="K281" s="37">
        <v>0</v>
      </c>
      <c r="L281" s="37">
        <v>0</v>
      </c>
      <c r="M281" s="37">
        <v>0</v>
      </c>
      <c r="N281" s="37">
        <v>0</v>
      </c>
      <c r="O281" s="37">
        <v>0</v>
      </c>
      <c r="P281" s="37">
        <v>0</v>
      </c>
    </row>
    <row r="282" spans="1:16" ht="13.8" thickBot="1" x14ac:dyDescent="0.3">
      <c r="A282" s="140"/>
      <c r="B282" s="141"/>
      <c r="C282" s="37" t="s">
        <v>28</v>
      </c>
      <c r="D282" s="37">
        <v>0</v>
      </c>
      <c r="E282" s="37">
        <v>0</v>
      </c>
      <c r="F282" s="37">
        <v>0</v>
      </c>
      <c r="G282" s="37">
        <v>0</v>
      </c>
      <c r="H282" s="37">
        <v>0</v>
      </c>
      <c r="I282" s="37">
        <v>0</v>
      </c>
      <c r="J282" s="37">
        <v>0</v>
      </c>
      <c r="K282" s="37">
        <v>0</v>
      </c>
      <c r="L282" s="37">
        <v>0</v>
      </c>
      <c r="M282" s="37">
        <v>0</v>
      </c>
      <c r="N282" s="37">
        <v>0</v>
      </c>
      <c r="O282" s="37">
        <v>0</v>
      </c>
      <c r="P282" s="37">
        <v>0</v>
      </c>
    </row>
    <row r="283" spans="1:16" ht="13.8" thickBot="1" x14ac:dyDescent="0.3">
      <c r="A283" s="140"/>
      <c r="B283" s="141"/>
      <c r="C283" s="37" t="s">
        <v>29</v>
      </c>
      <c r="D283" s="37">
        <v>0</v>
      </c>
      <c r="E283" s="37">
        <v>0</v>
      </c>
      <c r="F283" s="37">
        <v>0</v>
      </c>
      <c r="G283" s="37">
        <v>0</v>
      </c>
      <c r="H283" s="37">
        <v>0</v>
      </c>
      <c r="I283" s="37">
        <v>0</v>
      </c>
      <c r="J283" s="37">
        <v>0</v>
      </c>
      <c r="K283" s="37">
        <v>0</v>
      </c>
      <c r="L283" s="37">
        <v>0</v>
      </c>
      <c r="M283" s="37">
        <v>0</v>
      </c>
      <c r="N283" s="37">
        <v>0</v>
      </c>
      <c r="O283" s="37">
        <v>0</v>
      </c>
      <c r="P283" s="37">
        <v>0</v>
      </c>
    </row>
    <row r="284" spans="1:16" ht="13.8" thickBot="1" x14ac:dyDescent="0.3">
      <c r="A284" s="140"/>
      <c r="B284" s="141"/>
      <c r="C284" s="37" t="s">
        <v>30</v>
      </c>
      <c r="D284" s="37">
        <v>2.923</v>
      </c>
      <c r="E284" s="37">
        <v>2.6120000000000001</v>
      </c>
      <c r="F284" s="37">
        <v>2.1850000000000001</v>
      </c>
      <c r="G284" s="37">
        <v>1.1890000000000001</v>
      </c>
      <c r="H284" s="37">
        <v>0.16299999999999998</v>
      </c>
      <c r="I284" s="37">
        <v>0</v>
      </c>
      <c r="J284" s="37">
        <v>0</v>
      </c>
      <c r="K284" s="37">
        <v>0</v>
      </c>
      <c r="L284" s="37">
        <v>0</v>
      </c>
      <c r="M284" s="37">
        <v>1.2609999999999999</v>
      </c>
      <c r="N284" s="37">
        <v>1.9139999999999999</v>
      </c>
      <c r="O284" s="37">
        <v>2.5649999999999999</v>
      </c>
      <c r="P284" s="37">
        <v>14.811999999999999</v>
      </c>
    </row>
    <row r="285" spans="1:16" ht="13.8" thickBot="1" x14ac:dyDescent="0.3">
      <c r="A285" s="161"/>
      <c r="B285" s="162"/>
      <c r="C285" s="37" t="s">
        <v>31</v>
      </c>
      <c r="D285" s="37">
        <v>506.435</v>
      </c>
      <c r="E285" s="37">
        <v>453.70800000000003</v>
      </c>
      <c r="F285" s="37">
        <v>384.97</v>
      </c>
      <c r="G285" s="37">
        <v>220.43099999999998</v>
      </c>
      <c r="H285" s="37">
        <v>34.206999999999994</v>
      </c>
      <c r="I285" s="37">
        <v>0</v>
      </c>
      <c r="J285" s="37">
        <v>0</v>
      </c>
      <c r="K285" s="37">
        <v>0</v>
      </c>
      <c r="L285" s="37">
        <v>0</v>
      </c>
      <c r="M285" s="37">
        <v>233.13499999999999</v>
      </c>
      <c r="N285" s="37">
        <v>339.70699999999999</v>
      </c>
      <c r="O285" s="37">
        <v>447.49</v>
      </c>
      <c r="P285" s="37">
        <v>2620.0829999999996</v>
      </c>
    </row>
    <row r="286" spans="1:16" ht="13.8" thickBot="1" x14ac:dyDescent="0.3">
      <c r="A286" s="163" t="s">
        <v>54</v>
      </c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  <c r="L286" s="164"/>
      <c r="M286" s="164"/>
      <c r="N286" s="164"/>
      <c r="O286" s="164"/>
      <c r="P286" s="165"/>
    </row>
    <row r="287" spans="1:16" ht="13.5" customHeight="1" thickBot="1" x14ac:dyDescent="0.3">
      <c r="A287" s="179" t="s">
        <v>8</v>
      </c>
      <c r="B287" s="181" t="s">
        <v>120</v>
      </c>
      <c r="C287" s="151"/>
      <c r="D287" s="153" t="s">
        <v>115</v>
      </c>
      <c r="E287" s="154"/>
      <c r="F287" s="154"/>
      <c r="G287" s="154"/>
      <c r="H287" s="154"/>
      <c r="I287" s="154"/>
      <c r="J287" s="154"/>
      <c r="K287" s="154"/>
      <c r="L287" s="154"/>
      <c r="M287" s="154"/>
      <c r="N287" s="154"/>
      <c r="O287" s="154"/>
      <c r="P287" s="155"/>
    </row>
    <row r="288" spans="1:16" ht="13.8" thickBot="1" x14ac:dyDescent="0.3">
      <c r="A288" s="180"/>
      <c r="B288" s="182"/>
      <c r="C288" s="152"/>
      <c r="D288" s="36" t="s">
        <v>10</v>
      </c>
      <c r="E288" s="36" t="s">
        <v>11</v>
      </c>
      <c r="F288" s="35" t="s">
        <v>12</v>
      </c>
      <c r="G288" s="36" t="s">
        <v>13</v>
      </c>
      <c r="H288" s="35" t="s">
        <v>14</v>
      </c>
      <c r="I288" s="35" t="s">
        <v>15</v>
      </c>
      <c r="J288" s="35" t="s">
        <v>16</v>
      </c>
      <c r="K288" s="36" t="s">
        <v>17</v>
      </c>
      <c r="L288" s="37" t="s">
        <v>18</v>
      </c>
      <c r="M288" s="36" t="s">
        <v>19</v>
      </c>
      <c r="N288" s="36" t="s">
        <v>20</v>
      </c>
      <c r="O288" s="37" t="s">
        <v>21</v>
      </c>
      <c r="P288" s="35" t="s">
        <v>22</v>
      </c>
    </row>
    <row r="289" spans="1:16" ht="13.8" thickBot="1" x14ac:dyDescent="0.3">
      <c r="A289" s="142">
        <v>1</v>
      </c>
      <c r="B289" s="156" t="s">
        <v>134</v>
      </c>
      <c r="C289" s="37" t="s">
        <v>26</v>
      </c>
      <c r="D289" s="58">
        <v>736.072</v>
      </c>
      <c r="E289" s="58">
        <v>631.66399999999999</v>
      </c>
      <c r="F289" s="37">
        <v>635.54600000000005</v>
      </c>
      <c r="G289" s="58">
        <v>356.47699999999998</v>
      </c>
      <c r="H289" s="37">
        <v>60.244</v>
      </c>
      <c r="I289" s="37">
        <v>0</v>
      </c>
      <c r="J289" s="37">
        <v>0</v>
      </c>
      <c r="K289" s="58">
        <v>0</v>
      </c>
      <c r="L289" s="37">
        <v>0</v>
      </c>
      <c r="M289" s="58">
        <v>373.649</v>
      </c>
      <c r="N289" s="58">
        <v>471.16499999999996</v>
      </c>
      <c r="O289" s="37">
        <v>656.71</v>
      </c>
      <c r="P289" s="37">
        <v>3921.527</v>
      </c>
    </row>
    <row r="290" spans="1:16" ht="13.8" thickBot="1" x14ac:dyDescent="0.3">
      <c r="A290" s="143"/>
      <c r="B290" s="157"/>
      <c r="C290" s="37" t="s">
        <v>27</v>
      </c>
      <c r="D290" s="58">
        <v>33.92</v>
      </c>
      <c r="E290" s="58">
        <v>31.731999999999999</v>
      </c>
      <c r="F290" s="37">
        <v>33.92</v>
      </c>
      <c r="G290" s="58">
        <v>32.826000000000001</v>
      </c>
      <c r="H290" s="37">
        <v>33.923000000000002</v>
      </c>
      <c r="I290" s="37">
        <v>32.826000000000001</v>
      </c>
      <c r="J290" s="37">
        <v>18.603999999999999</v>
      </c>
      <c r="K290" s="58">
        <v>33.92</v>
      </c>
      <c r="L290" s="37">
        <v>32.826000000000001</v>
      </c>
      <c r="M290" s="58">
        <v>33.92</v>
      </c>
      <c r="N290" s="58">
        <v>32.826000000000001</v>
      </c>
      <c r="O290" s="37">
        <v>33.92</v>
      </c>
      <c r="P290" s="37">
        <v>385.16300000000001</v>
      </c>
    </row>
    <row r="291" spans="1:16" ht="13.8" thickBot="1" x14ac:dyDescent="0.3">
      <c r="A291" s="143"/>
      <c r="B291" s="157"/>
      <c r="C291" s="37" t="s">
        <v>28</v>
      </c>
      <c r="D291" s="58">
        <v>0</v>
      </c>
      <c r="E291" s="58">
        <v>0</v>
      </c>
      <c r="F291" s="37">
        <v>0</v>
      </c>
      <c r="G291" s="58">
        <v>0</v>
      </c>
      <c r="H291" s="37">
        <v>0</v>
      </c>
      <c r="I291" s="37">
        <v>0</v>
      </c>
      <c r="J291" s="37">
        <v>0</v>
      </c>
      <c r="K291" s="58">
        <v>0</v>
      </c>
      <c r="L291" s="37">
        <v>0</v>
      </c>
      <c r="M291" s="58">
        <v>0</v>
      </c>
      <c r="N291" s="58">
        <v>0</v>
      </c>
      <c r="O291" s="37">
        <v>0</v>
      </c>
      <c r="P291" s="37">
        <v>0</v>
      </c>
    </row>
    <row r="292" spans="1:16" ht="13.8" thickBot="1" x14ac:dyDescent="0.3">
      <c r="A292" s="143"/>
      <c r="B292" s="157"/>
      <c r="C292" s="37" t="s">
        <v>29</v>
      </c>
      <c r="D292" s="58">
        <v>0</v>
      </c>
      <c r="E292" s="58">
        <v>0</v>
      </c>
      <c r="F292" s="37">
        <v>0</v>
      </c>
      <c r="G292" s="58">
        <v>0</v>
      </c>
      <c r="H292" s="37">
        <v>0</v>
      </c>
      <c r="I292" s="37">
        <v>0</v>
      </c>
      <c r="J292" s="37">
        <v>0</v>
      </c>
      <c r="K292" s="58">
        <v>0</v>
      </c>
      <c r="L292" s="37">
        <v>0</v>
      </c>
      <c r="M292" s="58">
        <v>0</v>
      </c>
      <c r="N292" s="58">
        <v>0</v>
      </c>
      <c r="O292" s="37">
        <v>0</v>
      </c>
      <c r="P292" s="37">
        <v>0</v>
      </c>
    </row>
    <row r="293" spans="1:16" ht="13.8" thickBot="1" x14ac:dyDescent="0.3">
      <c r="A293" s="143"/>
      <c r="B293" s="157"/>
      <c r="C293" s="37" t="s">
        <v>30</v>
      </c>
      <c r="D293" s="58">
        <v>43.591999999999999</v>
      </c>
      <c r="E293" s="58">
        <v>37.396999999999998</v>
      </c>
      <c r="F293" s="37">
        <v>37.619999999999997</v>
      </c>
      <c r="G293" s="58">
        <v>21.046000000000003</v>
      </c>
      <c r="H293" s="37">
        <v>3.5449999999999999</v>
      </c>
      <c r="I293" s="37">
        <v>0</v>
      </c>
      <c r="J293" s="37">
        <v>0</v>
      </c>
      <c r="K293" s="58">
        <v>0</v>
      </c>
      <c r="L293" s="37">
        <v>0</v>
      </c>
      <c r="M293" s="58">
        <v>22.064</v>
      </c>
      <c r="N293" s="58">
        <v>27.859000000000002</v>
      </c>
      <c r="O293" s="37">
        <v>38.875999999999998</v>
      </c>
      <c r="P293" s="37">
        <v>231.999</v>
      </c>
    </row>
    <row r="294" spans="1:16" ht="13.8" thickBot="1" x14ac:dyDescent="0.3">
      <c r="A294" s="144"/>
      <c r="B294" s="158"/>
      <c r="C294" s="37" t="s">
        <v>31</v>
      </c>
      <c r="D294" s="58">
        <v>813.58400000000006</v>
      </c>
      <c r="E294" s="58">
        <v>700.79299999999989</v>
      </c>
      <c r="F294" s="37">
        <v>707.08600000000001</v>
      </c>
      <c r="G294" s="58">
        <v>410.34899999999999</v>
      </c>
      <c r="H294" s="37">
        <v>97.712000000000003</v>
      </c>
      <c r="I294" s="37">
        <v>32.826000000000001</v>
      </c>
      <c r="J294" s="37">
        <v>18.603999999999999</v>
      </c>
      <c r="K294" s="58">
        <v>33.92</v>
      </c>
      <c r="L294" s="37">
        <v>32.826000000000001</v>
      </c>
      <c r="M294" s="58">
        <v>429.63300000000004</v>
      </c>
      <c r="N294" s="58">
        <v>531.85</v>
      </c>
      <c r="O294" s="37">
        <v>729.50599999999997</v>
      </c>
      <c r="P294" s="37">
        <v>4538.6890000000003</v>
      </c>
    </row>
    <row r="295" spans="1:16" ht="13.8" thickBot="1" x14ac:dyDescent="0.3">
      <c r="A295" s="142">
        <v>2</v>
      </c>
      <c r="B295" s="151" t="s">
        <v>125</v>
      </c>
      <c r="C295" s="37" t="s">
        <v>26</v>
      </c>
      <c r="D295" s="58">
        <v>2790.8339999999998</v>
      </c>
      <c r="E295" s="58">
        <v>2405.134</v>
      </c>
      <c r="F295" s="37">
        <v>2427.643</v>
      </c>
      <c r="G295" s="58">
        <v>1415.1499999999999</v>
      </c>
      <c r="H295" s="37">
        <v>251.583</v>
      </c>
      <c r="I295" s="37">
        <v>0</v>
      </c>
      <c r="J295" s="37">
        <v>0</v>
      </c>
      <c r="K295" s="58">
        <v>0</v>
      </c>
      <c r="L295" s="37">
        <v>0</v>
      </c>
      <c r="M295" s="58">
        <v>1481.434</v>
      </c>
      <c r="N295" s="58">
        <v>1829.518</v>
      </c>
      <c r="O295" s="37">
        <v>2504.1030000000001</v>
      </c>
      <c r="P295" s="37">
        <v>15105.398999999999</v>
      </c>
    </row>
    <row r="296" spans="1:16" ht="13.8" thickBot="1" x14ac:dyDescent="0.3">
      <c r="A296" s="143"/>
      <c r="B296" s="159"/>
      <c r="C296" s="37" t="s">
        <v>27</v>
      </c>
      <c r="D296" s="58">
        <v>966.83899999999994</v>
      </c>
      <c r="E296" s="58">
        <v>904.46</v>
      </c>
      <c r="F296" s="37">
        <v>966.83899999999994</v>
      </c>
      <c r="G296" s="58">
        <v>935.64499999999998</v>
      </c>
      <c r="H296" s="37">
        <v>856.46399999999994</v>
      </c>
      <c r="I296" s="37">
        <v>806.13700000000006</v>
      </c>
      <c r="J296" s="37">
        <v>456.81200000000001</v>
      </c>
      <c r="K296" s="58">
        <v>833.00799999999992</v>
      </c>
      <c r="L296" s="37">
        <v>826.83900000000006</v>
      </c>
      <c r="M296" s="58">
        <v>966.83899999999994</v>
      </c>
      <c r="N296" s="58">
        <v>935.64499999999998</v>
      </c>
      <c r="O296" s="37">
        <v>966.83899999999994</v>
      </c>
      <c r="P296" s="37">
        <v>10422.366</v>
      </c>
    </row>
    <row r="297" spans="1:16" ht="13.8" thickBot="1" x14ac:dyDescent="0.3">
      <c r="A297" s="143"/>
      <c r="B297" s="159"/>
      <c r="C297" s="37" t="s">
        <v>28</v>
      </c>
      <c r="D297" s="58">
        <v>0</v>
      </c>
      <c r="E297" s="58">
        <v>0</v>
      </c>
      <c r="F297" s="37">
        <v>0</v>
      </c>
      <c r="G297" s="58">
        <v>0</v>
      </c>
      <c r="H297" s="37">
        <v>0</v>
      </c>
      <c r="I297" s="37">
        <v>0</v>
      </c>
      <c r="J297" s="37">
        <v>0</v>
      </c>
      <c r="K297" s="58">
        <v>0</v>
      </c>
      <c r="L297" s="37">
        <v>0</v>
      </c>
      <c r="M297" s="58">
        <v>0</v>
      </c>
      <c r="N297" s="58">
        <v>0</v>
      </c>
      <c r="O297" s="37">
        <v>0</v>
      </c>
      <c r="P297" s="37">
        <v>0</v>
      </c>
    </row>
    <row r="298" spans="1:16" ht="13.8" thickBot="1" x14ac:dyDescent="0.3">
      <c r="A298" s="143"/>
      <c r="B298" s="159"/>
      <c r="C298" s="37" t="s">
        <v>29</v>
      </c>
      <c r="D298" s="58">
        <v>0</v>
      </c>
      <c r="E298" s="58">
        <v>0</v>
      </c>
      <c r="F298" s="37">
        <v>0</v>
      </c>
      <c r="G298" s="58">
        <v>0</v>
      </c>
      <c r="H298" s="37">
        <v>0</v>
      </c>
      <c r="I298" s="37">
        <v>0</v>
      </c>
      <c r="J298" s="37">
        <v>0</v>
      </c>
      <c r="K298" s="58">
        <v>0</v>
      </c>
      <c r="L298" s="37">
        <v>0</v>
      </c>
      <c r="M298" s="58">
        <v>0</v>
      </c>
      <c r="N298" s="58">
        <v>0</v>
      </c>
      <c r="O298" s="37">
        <v>0</v>
      </c>
      <c r="P298" s="37">
        <v>0</v>
      </c>
    </row>
    <row r="299" spans="1:16" ht="13.8" thickBot="1" x14ac:dyDescent="0.3">
      <c r="A299" s="143"/>
      <c r="B299" s="159"/>
      <c r="C299" s="37" t="s">
        <v>30</v>
      </c>
      <c r="D299" s="58">
        <v>0</v>
      </c>
      <c r="E299" s="58">
        <v>0</v>
      </c>
      <c r="F299" s="37">
        <v>0</v>
      </c>
      <c r="G299" s="58">
        <v>0</v>
      </c>
      <c r="H299" s="37">
        <v>0</v>
      </c>
      <c r="I299" s="37">
        <v>0</v>
      </c>
      <c r="J299" s="37">
        <v>0</v>
      </c>
      <c r="K299" s="58">
        <v>0</v>
      </c>
      <c r="L299" s="37">
        <v>0</v>
      </c>
      <c r="M299" s="58">
        <v>0</v>
      </c>
      <c r="N299" s="58">
        <v>0</v>
      </c>
      <c r="O299" s="37">
        <v>0</v>
      </c>
      <c r="P299" s="37">
        <v>0</v>
      </c>
    </row>
    <row r="300" spans="1:16" ht="13.8" thickBot="1" x14ac:dyDescent="0.3">
      <c r="A300" s="144"/>
      <c r="B300" s="152"/>
      <c r="C300" s="37" t="s">
        <v>31</v>
      </c>
      <c r="D300" s="58">
        <v>3757.6729999999998</v>
      </c>
      <c r="E300" s="58">
        <v>3309.5940000000001</v>
      </c>
      <c r="F300" s="37">
        <v>3394.482</v>
      </c>
      <c r="G300" s="58">
        <v>2350.7950000000001</v>
      </c>
      <c r="H300" s="37">
        <v>1108.047</v>
      </c>
      <c r="I300" s="37">
        <v>806.13700000000006</v>
      </c>
      <c r="J300" s="37">
        <v>456.81200000000001</v>
      </c>
      <c r="K300" s="58">
        <v>833.00799999999992</v>
      </c>
      <c r="L300" s="37">
        <v>826.83900000000006</v>
      </c>
      <c r="M300" s="58">
        <v>2448.2730000000001</v>
      </c>
      <c r="N300" s="58">
        <v>2765.1629999999996</v>
      </c>
      <c r="O300" s="37">
        <v>3470.942</v>
      </c>
      <c r="P300" s="37">
        <v>25527.764999999999</v>
      </c>
    </row>
    <row r="301" spans="1:16" ht="13.8" thickBot="1" x14ac:dyDescent="0.3">
      <c r="A301" s="142">
        <v>3</v>
      </c>
      <c r="B301" s="151" t="s">
        <v>137</v>
      </c>
      <c r="C301" s="37" t="s">
        <v>26</v>
      </c>
      <c r="D301" s="58">
        <v>1866.4460000000001</v>
      </c>
      <c r="E301" s="58">
        <v>1585.538</v>
      </c>
      <c r="F301" s="37">
        <v>1582.9940000000001</v>
      </c>
      <c r="G301" s="58">
        <v>802.84900000000005</v>
      </c>
      <c r="H301" s="37">
        <v>115.919</v>
      </c>
      <c r="I301" s="37">
        <v>0</v>
      </c>
      <c r="J301" s="37">
        <v>0</v>
      </c>
      <c r="K301" s="58">
        <v>0</v>
      </c>
      <c r="L301" s="37">
        <v>0</v>
      </c>
      <c r="M301" s="58">
        <v>844.53</v>
      </c>
      <c r="N301" s="58">
        <v>1126.239</v>
      </c>
      <c r="O301" s="37">
        <v>1642.673</v>
      </c>
      <c r="P301" s="37">
        <v>9567.1880000000001</v>
      </c>
    </row>
    <row r="302" spans="1:16" ht="13.8" thickBot="1" x14ac:dyDescent="0.3">
      <c r="A302" s="143"/>
      <c r="B302" s="159"/>
      <c r="C302" s="37" t="s">
        <v>27</v>
      </c>
      <c r="D302" s="58">
        <v>170.06200000000001</v>
      </c>
      <c r="E302" s="58">
        <v>159.09100000000001</v>
      </c>
      <c r="F302" s="37">
        <v>170.06200000000001</v>
      </c>
      <c r="G302" s="58">
        <v>164.57499999999999</v>
      </c>
      <c r="H302" s="37">
        <v>170.06399999999999</v>
      </c>
      <c r="I302" s="37">
        <v>164.57499999999999</v>
      </c>
      <c r="J302" s="37">
        <v>93.260999999999996</v>
      </c>
      <c r="K302" s="58">
        <v>170.06200000000001</v>
      </c>
      <c r="L302" s="37">
        <v>164.57499999999999</v>
      </c>
      <c r="M302" s="58">
        <v>170.06200000000001</v>
      </c>
      <c r="N302" s="58">
        <v>164.57499999999999</v>
      </c>
      <c r="O302" s="37">
        <v>170.06200000000001</v>
      </c>
      <c r="P302" s="37">
        <v>1931.0260000000001</v>
      </c>
    </row>
    <row r="303" spans="1:16" ht="13.8" thickBot="1" x14ac:dyDescent="0.3">
      <c r="A303" s="143"/>
      <c r="B303" s="159"/>
      <c r="C303" s="37" t="s">
        <v>28</v>
      </c>
      <c r="D303" s="58">
        <v>510.57400000000001</v>
      </c>
      <c r="E303" s="58">
        <v>432.58300000000003</v>
      </c>
      <c r="F303" s="37">
        <v>431.01</v>
      </c>
      <c r="G303" s="58">
        <v>212.45400000000001</v>
      </c>
      <c r="H303" s="37">
        <v>29.097000000000001</v>
      </c>
      <c r="I303" s="37">
        <v>0</v>
      </c>
      <c r="J303" s="37">
        <v>0</v>
      </c>
      <c r="K303" s="58">
        <v>0</v>
      </c>
      <c r="L303" s="37">
        <v>0</v>
      </c>
      <c r="M303" s="58">
        <v>223.72399999999999</v>
      </c>
      <c r="N303" s="58">
        <v>303.23099999999999</v>
      </c>
      <c r="O303" s="37">
        <v>447.76100000000002</v>
      </c>
      <c r="P303" s="37">
        <v>2590.4340000000002</v>
      </c>
    </row>
    <row r="304" spans="1:16" ht="13.8" thickBot="1" x14ac:dyDescent="0.3">
      <c r="A304" s="143"/>
      <c r="B304" s="159"/>
      <c r="C304" s="37" t="s">
        <v>29</v>
      </c>
      <c r="D304" s="58">
        <v>0</v>
      </c>
      <c r="E304" s="58">
        <v>0</v>
      </c>
      <c r="F304" s="37">
        <v>0</v>
      </c>
      <c r="G304" s="58">
        <v>0</v>
      </c>
      <c r="H304" s="37">
        <v>0</v>
      </c>
      <c r="I304" s="37">
        <v>0</v>
      </c>
      <c r="J304" s="37">
        <v>0</v>
      </c>
      <c r="K304" s="58">
        <v>0</v>
      </c>
      <c r="L304" s="37">
        <v>0</v>
      </c>
      <c r="M304" s="58">
        <v>0</v>
      </c>
      <c r="N304" s="58">
        <v>0</v>
      </c>
      <c r="O304" s="37">
        <v>0</v>
      </c>
      <c r="P304" s="37">
        <v>0</v>
      </c>
    </row>
    <row r="305" spans="1:18" ht="13.8" thickBot="1" x14ac:dyDescent="0.3">
      <c r="A305" s="143"/>
      <c r="B305" s="159"/>
      <c r="C305" s="37" t="s">
        <v>30</v>
      </c>
      <c r="D305" s="58">
        <v>91.44</v>
      </c>
      <c r="E305" s="58">
        <v>77.585999999999999</v>
      </c>
      <c r="F305" s="37">
        <v>77.397000000000006</v>
      </c>
      <c r="G305" s="58">
        <v>38.786000000000001</v>
      </c>
      <c r="H305" s="37">
        <v>5.4799999999999995</v>
      </c>
      <c r="I305" s="37">
        <v>0</v>
      </c>
      <c r="J305" s="37">
        <v>0</v>
      </c>
      <c r="K305" s="58">
        <v>0</v>
      </c>
      <c r="L305" s="37">
        <v>0</v>
      </c>
      <c r="M305" s="58">
        <v>40.816000000000003</v>
      </c>
      <c r="N305" s="58">
        <v>54.802</v>
      </c>
      <c r="O305" s="37">
        <v>80.352999999999994</v>
      </c>
      <c r="P305" s="37">
        <v>466.65999999999997</v>
      </c>
    </row>
    <row r="306" spans="1:18" ht="13.8" thickBot="1" x14ac:dyDescent="0.3">
      <c r="A306" s="144"/>
      <c r="B306" s="152"/>
      <c r="C306" s="37" t="s">
        <v>31</v>
      </c>
      <c r="D306" s="58">
        <v>2638.5219999999999</v>
      </c>
      <c r="E306" s="58">
        <v>2254.7980000000002</v>
      </c>
      <c r="F306" s="37">
        <v>2261.4629999999997</v>
      </c>
      <c r="G306" s="58">
        <v>1218.664</v>
      </c>
      <c r="H306" s="37">
        <v>320.56</v>
      </c>
      <c r="I306" s="37">
        <v>164.57499999999999</v>
      </c>
      <c r="J306" s="37">
        <v>93.260999999999996</v>
      </c>
      <c r="K306" s="58">
        <v>170.06200000000001</v>
      </c>
      <c r="L306" s="37">
        <v>164.57499999999999</v>
      </c>
      <c r="M306" s="58">
        <v>1279.1319999999998</v>
      </c>
      <c r="N306" s="58">
        <v>1648.847</v>
      </c>
      <c r="O306" s="37">
        <v>2340.8489999999997</v>
      </c>
      <c r="P306" s="37">
        <v>14555.308000000001</v>
      </c>
    </row>
    <row r="307" spans="1:18" ht="13.8" thickBot="1" x14ac:dyDescent="0.3">
      <c r="A307" s="138" t="s">
        <v>36</v>
      </c>
      <c r="B307" s="139"/>
      <c r="C307" s="37" t="s">
        <v>26</v>
      </c>
      <c r="D307" s="37">
        <v>5393.3519999999999</v>
      </c>
      <c r="E307" s="37">
        <v>4622.3360000000002</v>
      </c>
      <c r="F307" s="37">
        <v>4646.183</v>
      </c>
      <c r="G307" s="37">
        <v>2574.4760000000001</v>
      </c>
      <c r="H307" s="37">
        <v>427.74599999999998</v>
      </c>
      <c r="I307" s="37">
        <v>0</v>
      </c>
      <c r="J307" s="37">
        <v>0</v>
      </c>
      <c r="K307" s="37">
        <v>0</v>
      </c>
      <c r="L307" s="37">
        <v>0</v>
      </c>
      <c r="M307" s="37">
        <v>2699.6129999999998</v>
      </c>
      <c r="N307" s="37">
        <v>3426.922</v>
      </c>
      <c r="O307" s="37">
        <v>4803.4859999999999</v>
      </c>
      <c r="P307" s="37">
        <v>28594.114000000001</v>
      </c>
    </row>
    <row r="308" spans="1:18" ht="13.8" thickBot="1" x14ac:dyDescent="0.3">
      <c r="A308" s="140"/>
      <c r="B308" s="141"/>
      <c r="C308" s="37" t="s">
        <v>27</v>
      </c>
      <c r="D308" s="37">
        <v>1170.8209999999999</v>
      </c>
      <c r="E308" s="37">
        <v>1095.2829999999999</v>
      </c>
      <c r="F308" s="37">
        <v>1170.8209999999999</v>
      </c>
      <c r="G308" s="37">
        <v>1133.046</v>
      </c>
      <c r="H308" s="37">
        <v>1060.451</v>
      </c>
      <c r="I308" s="37">
        <v>1003.538</v>
      </c>
      <c r="J308" s="37">
        <v>568.67700000000002</v>
      </c>
      <c r="K308" s="37">
        <v>1036.99</v>
      </c>
      <c r="L308" s="37">
        <v>1024.24</v>
      </c>
      <c r="M308" s="37">
        <v>1170.8209999999999</v>
      </c>
      <c r="N308" s="37">
        <v>1133.046</v>
      </c>
      <c r="O308" s="37">
        <v>1170.8209999999999</v>
      </c>
      <c r="P308" s="37">
        <v>12738.555</v>
      </c>
    </row>
    <row r="309" spans="1:18" ht="13.8" thickBot="1" x14ac:dyDescent="0.3">
      <c r="A309" s="140"/>
      <c r="B309" s="141"/>
      <c r="C309" s="37" t="s">
        <v>28</v>
      </c>
      <c r="D309" s="37">
        <v>510.57400000000001</v>
      </c>
      <c r="E309" s="37">
        <v>432.58300000000003</v>
      </c>
      <c r="F309" s="37">
        <v>431.01</v>
      </c>
      <c r="G309" s="37">
        <v>212.45400000000001</v>
      </c>
      <c r="H309" s="37">
        <v>29.097000000000001</v>
      </c>
      <c r="I309" s="37">
        <v>0</v>
      </c>
      <c r="J309" s="37">
        <v>0</v>
      </c>
      <c r="K309" s="37">
        <v>0</v>
      </c>
      <c r="L309" s="37">
        <v>0</v>
      </c>
      <c r="M309" s="37">
        <v>223.72399999999999</v>
      </c>
      <c r="N309" s="37">
        <v>303.23099999999999</v>
      </c>
      <c r="O309" s="37">
        <v>447.76100000000002</v>
      </c>
      <c r="P309" s="37">
        <v>2590.4340000000002</v>
      </c>
    </row>
    <row r="310" spans="1:18" ht="13.8" thickBot="1" x14ac:dyDescent="0.3">
      <c r="A310" s="140"/>
      <c r="B310" s="141"/>
      <c r="C310" s="37" t="s">
        <v>29</v>
      </c>
      <c r="D310" s="37">
        <v>0</v>
      </c>
      <c r="E310" s="37">
        <v>0</v>
      </c>
      <c r="F310" s="37">
        <v>0</v>
      </c>
      <c r="G310" s="37">
        <v>0</v>
      </c>
      <c r="H310" s="37">
        <v>0</v>
      </c>
      <c r="I310" s="37">
        <v>0</v>
      </c>
      <c r="J310" s="37">
        <v>0</v>
      </c>
      <c r="K310" s="37">
        <v>0</v>
      </c>
      <c r="L310" s="37">
        <v>0</v>
      </c>
      <c r="M310" s="37">
        <v>0</v>
      </c>
      <c r="N310" s="37">
        <v>0</v>
      </c>
      <c r="O310" s="37">
        <v>0</v>
      </c>
      <c r="P310" s="37">
        <v>0</v>
      </c>
    </row>
    <row r="311" spans="1:18" ht="13.8" thickBot="1" x14ac:dyDescent="0.3">
      <c r="A311" s="140"/>
      <c r="B311" s="141"/>
      <c r="C311" s="37" t="s">
        <v>30</v>
      </c>
      <c r="D311" s="37">
        <v>135.03200000000001</v>
      </c>
      <c r="E311" s="37">
        <v>114.983</v>
      </c>
      <c r="F311" s="37">
        <v>115.017</v>
      </c>
      <c r="G311" s="37">
        <v>59.832000000000001</v>
      </c>
      <c r="H311" s="37">
        <v>9.0250000000000004</v>
      </c>
      <c r="I311" s="37">
        <v>0</v>
      </c>
      <c r="J311" s="37">
        <v>0</v>
      </c>
      <c r="K311" s="37">
        <v>0</v>
      </c>
      <c r="L311" s="37">
        <v>0</v>
      </c>
      <c r="M311" s="37">
        <v>62.88</v>
      </c>
      <c r="N311" s="37">
        <v>82.661000000000001</v>
      </c>
      <c r="O311" s="37">
        <v>119.229</v>
      </c>
      <c r="P311" s="37">
        <v>698.65899999999999</v>
      </c>
    </row>
    <row r="312" spans="1:18" ht="13.8" thickBot="1" x14ac:dyDescent="0.3">
      <c r="A312" s="161"/>
      <c r="B312" s="162"/>
      <c r="C312" s="37" t="s">
        <v>31</v>
      </c>
      <c r="D312" s="37">
        <v>7209.7790000000005</v>
      </c>
      <c r="E312" s="37">
        <v>6265.1850000000004</v>
      </c>
      <c r="F312" s="37">
        <v>6363.0309999999999</v>
      </c>
      <c r="G312" s="37">
        <v>3979.808</v>
      </c>
      <c r="H312" s="37">
        <v>1526.319</v>
      </c>
      <c r="I312" s="37">
        <v>1003.538</v>
      </c>
      <c r="J312" s="37">
        <v>568.67700000000002</v>
      </c>
      <c r="K312" s="37">
        <v>1036.99</v>
      </c>
      <c r="L312" s="37">
        <v>1024.24</v>
      </c>
      <c r="M312" s="37">
        <v>4157.0379999999996</v>
      </c>
      <c r="N312" s="37">
        <v>4945.8599999999997</v>
      </c>
      <c r="O312" s="37">
        <v>6541.2969999999996</v>
      </c>
      <c r="P312" s="37">
        <v>44621.762000000002</v>
      </c>
      <c r="R312" s="55">
        <f>P294+P300+P306</f>
        <v>44621.762000000002</v>
      </c>
    </row>
    <row r="313" spans="1:18" ht="13.8" thickBot="1" x14ac:dyDescent="0.3">
      <c r="A313" s="163" t="s">
        <v>55</v>
      </c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  <c r="L313" s="164"/>
      <c r="M313" s="164"/>
      <c r="N313" s="164"/>
      <c r="O313" s="164"/>
      <c r="P313" s="165"/>
    </row>
    <row r="314" spans="1:18" ht="13.5" customHeight="1" thickBot="1" x14ac:dyDescent="0.3">
      <c r="A314" s="179" t="s">
        <v>8</v>
      </c>
      <c r="B314" s="181" t="s">
        <v>120</v>
      </c>
      <c r="C314" s="151"/>
      <c r="D314" s="153" t="s">
        <v>115</v>
      </c>
      <c r="E314" s="154"/>
      <c r="F314" s="154"/>
      <c r="G314" s="154"/>
      <c r="H314" s="154"/>
      <c r="I314" s="154"/>
      <c r="J314" s="154"/>
      <c r="K314" s="154"/>
      <c r="L314" s="154"/>
      <c r="M314" s="154"/>
      <c r="N314" s="154"/>
      <c r="O314" s="154"/>
      <c r="P314" s="155"/>
    </row>
    <row r="315" spans="1:18" ht="13.8" thickBot="1" x14ac:dyDescent="0.3">
      <c r="A315" s="180"/>
      <c r="B315" s="182"/>
      <c r="C315" s="152"/>
      <c r="D315" s="36" t="s">
        <v>10</v>
      </c>
      <c r="E315" s="37" t="s">
        <v>11</v>
      </c>
      <c r="F315" s="35" t="s">
        <v>12</v>
      </c>
      <c r="G315" s="36" t="s">
        <v>13</v>
      </c>
      <c r="H315" s="35" t="s">
        <v>14</v>
      </c>
      <c r="I315" s="35" t="s">
        <v>15</v>
      </c>
      <c r="J315" s="35" t="s">
        <v>16</v>
      </c>
      <c r="K315" s="36" t="s">
        <v>17</v>
      </c>
      <c r="L315" s="37" t="s">
        <v>18</v>
      </c>
      <c r="M315" s="36" t="s">
        <v>19</v>
      </c>
      <c r="N315" s="36" t="s">
        <v>20</v>
      </c>
      <c r="O315" s="36" t="s">
        <v>21</v>
      </c>
      <c r="P315" s="35" t="s">
        <v>22</v>
      </c>
    </row>
    <row r="316" spans="1:18" ht="13.5" customHeight="1" thickBot="1" x14ac:dyDescent="0.3">
      <c r="A316" s="142">
        <v>1</v>
      </c>
      <c r="B316" s="151" t="s">
        <v>125</v>
      </c>
      <c r="C316" s="37" t="s">
        <v>26</v>
      </c>
      <c r="D316" s="37">
        <v>35.394999999999996</v>
      </c>
      <c r="E316" s="37">
        <v>30.503000000000004</v>
      </c>
      <c r="F316" s="37">
        <v>30.789000000000001</v>
      </c>
      <c r="G316" s="37">
        <v>17.948</v>
      </c>
      <c r="H316" s="37">
        <v>3.1909999999999998</v>
      </c>
      <c r="I316" s="37">
        <v>0</v>
      </c>
      <c r="J316" s="37">
        <v>0</v>
      </c>
      <c r="K316" s="37">
        <v>0</v>
      </c>
      <c r="L316" s="37">
        <v>0</v>
      </c>
      <c r="M316" s="37">
        <v>18.788</v>
      </c>
      <c r="N316" s="37">
        <v>23.203000000000003</v>
      </c>
      <c r="O316" s="37">
        <v>31.758000000000003</v>
      </c>
      <c r="P316" s="37">
        <v>191.57500000000002</v>
      </c>
    </row>
    <row r="317" spans="1:18" ht="13.8" thickBot="1" x14ac:dyDescent="0.3">
      <c r="A317" s="143"/>
      <c r="B317" s="159"/>
      <c r="C317" s="37" t="s">
        <v>27</v>
      </c>
      <c r="D317" s="37">
        <v>6.1749999999999998</v>
      </c>
      <c r="E317" s="37">
        <v>5.7759999999999998</v>
      </c>
      <c r="F317" s="37">
        <v>6.1749999999999998</v>
      </c>
      <c r="G317" s="37">
        <v>5.9749999999999996</v>
      </c>
      <c r="H317" s="37">
        <v>6.1740000000000004</v>
      </c>
      <c r="I317" s="37">
        <v>5.9749999999999996</v>
      </c>
      <c r="J317" s="37">
        <v>3.3860000000000001</v>
      </c>
      <c r="K317" s="37">
        <v>6.1749999999999998</v>
      </c>
      <c r="L317" s="37">
        <v>5.9749999999999996</v>
      </c>
      <c r="M317" s="37">
        <v>6.1749999999999998</v>
      </c>
      <c r="N317" s="37">
        <v>5.9749999999999996</v>
      </c>
      <c r="O317" s="37">
        <v>6.1749999999999998</v>
      </c>
      <c r="P317" s="37">
        <v>70.111000000000004</v>
      </c>
    </row>
    <row r="318" spans="1:18" ht="13.8" thickBot="1" x14ac:dyDescent="0.3">
      <c r="A318" s="143"/>
      <c r="B318" s="159"/>
      <c r="C318" s="37" t="s">
        <v>28</v>
      </c>
      <c r="D318" s="37">
        <v>0</v>
      </c>
      <c r="E318" s="37">
        <v>0</v>
      </c>
      <c r="F318" s="37">
        <v>0</v>
      </c>
      <c r="G318" s="37">
        <v>0</v>
      </c>
      <c r="H318" s="37">
        <v>0</v>
      </c>
      <c r="I318" s="37">
        <v>0</v>
      </c>
      <c r="J318" s="37">
        <v>0</v>
      </c>
      <c r="K318" s="37">
        <v>0</v>
      </c>
      <c r="L318" s="37">
        <v>0</v>
      </c>
      <c r="M318" s="37">
        <v>0</v>
      </c>
      <c r="N318" s="37">
        <v>0</v>
      </c>
      <c r="O318" s="37">
        <v>0</v>
      </c>
      <c r="P318" s="37">
        <v>0</v>
      </c>
    </row>
    <row r="319" spans="1:18" ht="13.8" thickBot="1" x14ac:dyDescent="0.3">
      <c r="A319" s="143"/>
      <c r="B319" s="159"/>
      <c r="C319" s="37" t="s">
        <v>29</v>
      </c>
      <c r="D319" s="37">
        <v>0</v>
      </c>
      <c r="E319" s="37">
        <v>0</v>
      </c>
      <c r="F319" s="37">
        <v>0</v>
      </c>
      <c r="G319" s="37">
        <v>0</v>
      </c>
      <c r="H319" s="37">
        <v>0</v>
      </c>
      <c r="I319" s="37">
        <v>0</v>
      </c>
      <c r="J319" s="37">
        <v>0</v>
      </c>
      <c r="K319" s="37">
        <v>0</v>
      </c>
      <c r="L319" s="37">
        <v>0</v>
      </c>
      <c r="M319" s="37">
        <v>0</v>
      </c>
      <c r="N319" s="37">
        <v>0</v>
      </c>
      <c r="O319" s="37">
        <v>0</v>
      </c>
      <c r="P319" s="37">
        <v>0</v>
      </c>
    </row>
    <row r="320" spans="1:18" ht="13.8" thickBot="1" x14ac:dyDescent="0.3">
      <c r="A320" s="143"/>
      <c r="B320" s="159"/>
      <c r="C320" s="37" t="s">
        <v>30</v>
      </c>
      <c r="D320" s="37">
        <v>0</v>
      </c>
      <c r="E320" s="37">
        <v>0</v>
      </c>
      <c r="F320" s="37">
        <v>0</v>
      </c>
      <c r="G320" s="37">
        <v>0</v>
      </c>
      <c r="H320" s="37">
        <v>0</v>
      </c>
      <c r="I320" s="37">
        <v>0</v>
      </c>
      <c r="J320" s="37">
        <v>0</v>
      </c>
      <c r="K320" s="37">
        <v>0</v>
      </c>
      <c r="L320" s="37">
        <v>0</v>
      </c>
      <c r="M320" s="37">
        <v>0</v>
      </c>
      <c r="N320" s="37">
        <v>0</v>
      </c>
      <c r="O320" s="37">
        <v>0</v>
      </c>
      <c r="P320" s="37">
        <v>0</v>
      </c>
    </row>
    <row r="321" spans="1:16" ht="13.8" thickBot="1" x14ac:dyDescent="0.3">
      <c r="A321" s="144"/>
      <c r="B321" s="152"/>
      <c r="C321" s="37" t="s">
        <v>31</v>
      </c>
      <c r="D321" s="37">
        <v>41.569999999999993</v>
      </c>
      <c r="E321" s="37">
        <v>36.279000000000003</v>
      </c>
      <c r="F321" s="37">
        <v>36.963999999999999</v>
      </c>
      <c r="G321" s="37">
        <v>23.923000000000002</v>
      </c>
      <c r="H321" s="37">
        <v>9.3650000000000002</v>
      </c>
      <c r="I321" s="37">
        <v>5.9749999999999996</v>
      </c>
      <c r="J321" s="37">
        <v>3.3860000000000001</v>
      </c>
      <c r="K321" s="37">
        <v>6.1749999999999998</v>
      </c>
      <c r="L321" s="37">
        <v>5.9749999999999996</v>
      </c>
      <c r="M321" s="37">
        <v>24.963000000000001</v>
      </c>
      <c r="N321" s="37">
        <v>29.178000000000004</v>
      </c>
      <c r="O321" s="37">
        <v>37.933</v>
      </c>
      <c r="P321" s="37">
        <v>261.68599999999998</v>
      </c>
    </row>
    <row r="322" spans="1:16" ht="13.8" thickBot="1" x14ac:dyDescent="0.3">
      <c r="A322" s="138" t="s">
        <v>36</v>
      </c>
      <c r="B322" s="139"/>
      <c r="C322" s="37" t="s">
        <v>26</v>
      </c>
      <c r="D322" s="37">
        <v>35.394999999999996</v>
      </c>
      <c r="E322" s="37">
        <v>30.503000000000004</v>
      </c>
      <c r="F322" s="37">
        <v>30.789000000000001</v>
      </c>
      <c r="G322" s="37">
        <v>17.948</v>
      </c>
      <c r="H322" s="37">
        <v>3.1909999999999998</v>
      </c>
      <c r="I322" s="37">
        <v>0</v>
      </c>
      <c r="J322" s="37">
        <v>0</v>
      </c>
      <c r="K322" s="37">
        <v>0</v>
      </c>
      <c r="L322" s="37">
        <v>0</v>
      </c>
      <c r="M322" s="37">
        <v>18.788</v>
      </c>
      <c r="N322" s="37">
        <v>23.203000000000003</v>
      </c>
      <c r="O322" s="37">
        <v>31.758000000000003</v>
      </c>
      <c r="P322" s="37">
        <v>191.57500000000002</v>
      </c>
    </row>
    <row r="323" spans="1:16" ht="13.8" thickBot="1" x14ac:dyDescent="0.3">
      <c r="A323" s="140"/>
      <c r="B323" s="141"/>
      <c r="C323" s="37" t="s">
        <v>27</v>
      </c>
      <c r="D323" s="37">
        <v>6.1749999999999998</v>
      </c>
      <c r="E323" s="37">
        <v>5.7759999999999998</v>
      </c>
      <c r="F323" s="37">
        <v>6.1749999999999998</v>
      </c>
      <c r="G323" s="37">
        <v>5.9749999999999996</v>
      </c>
      <c r="H323" s="37">
        <v>6.1740000000000004</v>
      </c>
      <c r="I323" s="37">
        <v>5.9749999999999996</v>
      </c>
      <c r="J323" s="37">
        <v>3.3860000000000001</v>
      </c>
      <c r="K323" s="37">
        <v>6.1749999999999998</v>
      </c>
      <c r="L323" s="37">
        <v>5.9749999999999996</v>
      </c>
      <c r="M323" s="37">
        <v>6.1749999999999998</v>
      </c>
      <c r="N323" s="37">
        <v>5.9749999999999996</v>
      </c>
      <c r="O323" s="37">
        <v>6.1749999999999998</v>
      </c>
      <c r="P323" s="37">
        <v>70.111000000000004</v>
      </c>
    </row>
    <row r="324" spans="1:16" ht="13.8" thickBot="1" x14ac:dyDescent="0.3">
      <c r="A324" s="140"/>
      <c r="B324" s="141"/>
      <c r="C324" s="37" t="s">
        <v>28</v>
      </c>
      <c r="D324" s="37">
        <v>0</v>
      </c>
      <c r="E324" s="37">
        <v>0</v>
      </c>
      <c r="F324" s="37">
        <v>0</v>
      </c>
      <c r="G324" s="37">
        <v>0</v>
      </c>
      <c r="H324" s="37">
        <v>0</v>
      </c>
      <c r="I324" s="37">
        <v>0</v>
      </c>
      <c r="J324" s="37">
        <v>0</v>
      </c>
      <c r="K324" s="37">
        <v>0</v>
      </c>
      <c r="L324" s="37">
        <v>0</v>
      </c>
      <c r="M324" s="37">
        <v>0</v>
      </c>
      <c r="N324" s="37">
        <v>0</v>
      </c>
      <c r="O324" s="37">
        <v>0</v>
      </c>
      <c r="P324" s="37">
        <v>0</v>
      </c>
    </row>
    <row r="325" spans="1:16" ht="13.8" thickBot="1" x14ac:dyDescent="0.3">
      <c r="A325" s="140"/>
      <c r="B325" s="141"/>
      <c r="C325" s="37" t="s">
        <v>29</v>
      </c>
      <c r="D325" s="37">
        <v>0</v>
      </c>
      <c r="E325" s="37">
        <v>0</v>
      </c>
      <c r="F325" s="37">
        <v>0</v>
      </c>
      <c r="G325" s="37">
        <v>0</v>
      </c>
      <c r="H325" s="37">
        <v>0</v>
      </c>
      <c r="I325" s="37">
        <v>0</v>
      </c>
      <c r="J325" s="37">
        <v>0</v>
      </c>
      <c r="K325" s="37">
        <v>0</v>
      </c>
      <c r="L325" s="37">
        <v>0</v>
      </c>
      <c r="M325" s="37">
        <v>0</v>
      </c>
      <c r="N325" s="37">
        <v>0</v>
      </c>
      <c r="O325" s="37">
        <v>0</v>
      </c>
      <c r="P325" s="37">
        <v>0</v>
      </c>
    </row>
    <row r="326" spans="1:16" ht="13.8" thickBot="1" x14ac:dyDescent="0.3">
      <c r="A326" s="140"/>
      <c r="B326" s="141"/>
      <c r="C326" s="37" t="s">
        <v>30</v>
      </c>
      <c r="D326" s="37">
        <v>0</v>
      </c>
      <c r="E326" s="37">
        <v>0</v>
      </c>
      <c r="F326" s="37">
        <v>0</v>
      </c>
      <c r="G326" s="37">
        <v>0</v>
      </c>
      <c r="H326" s="37">
        <v>0</v>
      </c>
      <c r="I326" s="37">
        <v>0</v>
      </c>
      <c r="J326" s="37">
        <v>0</v>
      </c>
      <c r="K326" s="37">
        <v>0</v>
      </c>
      <c r="L326" s="37">
        <v>0</v>
      </c>
      <c r="M326" s="37">
        <v>0</v>
      </c>
      <c r="N326" s="37">
        <v>0</v>
      </c>
      <c r="O326" s="37">
        <v>0</v>
      </c>
      <c r="P326" s="37">
        <v>0</v>
      </c>
    </row>
    <row r="327" spans="1:16" ht="13.8" thickBot="1" x14ac:dyDescent="0.3">
      <c r="A327" s="161"/>
      <c r="B327" s="162"/>
      <c r="C327" s="37" t="s">
        <v>31</v>
      </c>
      <c r="D327" s="37">
        <v>41.569999999999993</v>
      </c>
      <c r="E327" s="37">
        <v>36.279000000000003</v>
      </c>
      <c r="F327" s="37">
        <v>36.963999999999999</v>
      </c>
      <c r="G327" s="37">
        <v>23.923000000000002</v>
      </c>
      <c r="H327" s="37">
        <v>9.3650000000000002</v>
      </c>
      <c r="I327" s="37">
        <v>5.9749999999999996</v>
      </c>
      <c r="J327" s="37">
        <v>3.3860000000000001</v>
      </c>
      <c r="K327" s="37">
        <v>6.1749999999999998</v>
      </c>
      <c r="L327" s="37">
        <v>5.9749999999999996</v>
      </c>
      <c r="M327" s="37">
        <v>24.963000000000001</v>
      </c>
      <c r="N327" s="37">
        <v>29.178000000000004</v>
      </c>
      <c r="O327" s="37">
        <v>37.933</v>
      </c>
      <c r="P327" s="37">
        <v>261.68599999999998</v>
      </c>
    </row>
    <row r="328" spans="1:16" ht="13.8" thickBot="1" x14ac:dyDescent="0.3">
      <c r="A328" s="163" t="s">
        <v>56</v>
      </c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  <c r="L328" s="164"/>
      <c r="M328" s="164"/>
      <c r="N328" s="164"/>
      <c r="O328" s="164"/>
      <c r="P328" s="165"/>
    </row>
    <row r="329" spans="1:16" ht="13.5" customHeight="1" thickBot="1" x14ac:dyDescent="0.3">
      <c r="A329" s="179" t="s">
        <v>8</v>
      </c>
      <c r="B329" s="181" t="s">
        <v>120</v>
      </c>
      <c r="C329" s="151"/>
      <c r="D329" s="153" t="s">
        <v>115</v>
      </c>
      <c r="E329" s="154"/>
      <c r="F329" s="154"/>
      <c r="G329" s="154"/>
      <c r="H329" s="154"/>
      <c r="I329" s="154"/>
      <c r="J329" s="154"/>
      <c r="K329" s="154"/>
      <c r="L329" s="154"/>
      <c r="M329" s="154"/>
      <c r="N329" s="154"/>
      <c r="O329" s="154"/>
      <c r="P329" s="155"/>
    </row>
    <row r="330" spans="1:16" ht="13.8" thickBot="1" x14ac:dyDescent="0.3">
      <c r="A330" s="180"/>
      <c r="B330" s="182"/>
      <c r="C330" s="152"/>
      <c r="D330" s="36" t="s">
        <v>10</v>
      </c>
      <c r="E330" s="37" t="s">
        <v>11</v>
      </c>
      <c r="F330" s="35" t="s">
        <v>12</v>
      </c>
      <c r="G330" s="36" t="s">
        <v>13</v>
      </c>
      <c r="H330" s="35" t="s">
        <v>14</v>
      </c>
      <c r="I330" s="35" t="s">
        <v>15</v>
      </c>
      <c r="J330" s="35" t="s">
        <v>16</v>
      </c>
      <c r="K330" s="36" t="s">
        <v>17</v>
      </c>
      <c r="L330" s="37" t="s">
        <v>18</v>
      </c>
      <c r="M330" s="36" t="s">
        <v>19</v>
      </c>
      <c r="N330" s="36" t="s">
        <v>20</v>
      </c>
      <c r="O330" s="36" t="s">
        <v>21</v>
      </c>
      <c r="P330" s="35" t="s">
        <v>22</v>
      </c>
    </row>
    <row r="331" spans="1:16" ht="13.8" thickBot="1" x14ac:dyDescent="0.3">
      <c r="A331" s="142">
        <v>1</v>
      </c>
      <c r="B331" s="156" t="s">
        <v>139</v>
      </c>
      <c r="C331" s="37" t="s">
        <v>26</v>
      </c>
      <c r="D331" s="58">
        <v>8535.4510000000009</v>
      </c>
      <c r="E331" s="37">
        <v>7324.0670000000009</v>
      </c>
      <c r="F331" s="37">
        <v>7356.0859999999993</v>
      </c>
      <c r="G331" s="58">
        <v>4036.067</v>
      </c>
      <c r="H331" s="37">
        <v>661.18299999999999</v>
      </c>
      <c r="I331" s="37">
        <v>0</v>
      </c>
      <c r="J331" s="37">
        <v>0</v>
      </c>
      <c r="K331" s="58">
        <v>0</v>
      </c>
      <c r="L331" s="37">
        <v>0</v>
      </c>
      <c r="M331" s="58">
        <v>4218.1040000000003</v>
      </c>
      <c r="N331" s="58">
        <v>5383.6039999999994</v>
      </c>
      <c r="O331" s="58">
        <v>7580.4809999999998</v>
      </c>
      <c r="P331" s="37">
        <v>45095.042999999998</v>
      </c>
    </row>
    <row r="332" spans="1:16" ht="13.8" thickBot="1" x14ac:dyDescent="0.3">
      <c r="A332" s="143"/>
      <c r="B332" s="157"/>
      <c r="C332" s="37" t="s">
        <v>27</v>
      </c>
      <c r="D332" s="58">
        <v>605.30500000000006</v>
      </c>
      <c r="E332" s="37">
        <v>569.25</v>
      </c>
      <c r="F332" s="37">
        <v>605.58699999999999</v>
      </c>
      <c r="G332" s="58">
        <v>587.41599999999994</v>
      </c>
      <c r="H332" s="37">
        <v>577.48199999999997</v>
      </c>
      <c r="I332" s="37">
        <v>538.5329999999999</v>
      </c>
      <c r="J332" s="37">
        <v>554.79</v>
      </c>
      <c r="K332" s="58">
        <v>554.79</v>
      </c>
      <c r="L332" s="37">
        <v>556.60200000000009</v>
      </c>
      <c r="M332" s="58">
        <v>605.58699999999999</v>
      </c>
      <c r="N332" s="58">
        <v>587.41599999999994</v>
      </c>
      <c r="O332" s="58">
        <v>605.58699999999999</v>
      </c>
      <c r="P332" s="37">
        <v>6948.3449999999993</v>
      </c>
    </row>
    <row r="333" spans="1:16" ht="13.8" thickBot="1" x14ac:dyDescent="0.3">
      <c r="A333" s="143"/>
      <c r="B333" s="157"/>
      <c r="C333" s="37" t="s">
        <v>28</v>
      </c>
      <c r="D333" s="58">
        <v>984.12</v>
      </c>
      <c r="E333" s="37">
        <v>840.66</v>
      </c>
      <c r="F333" s="37">
        <v>842.88699999999994</v>
      </c>
      <c r="G333" s="58">
        <v>452.42399999999998</v>
      </c>
      <c r="H333" s="37">
        <v>71.731999999999999</v>
      </c>
      <c r="I333" s="37">
        <v>0</v>
      </c>
      <c r="J333" s="37">
        <v>0</v>
      </c>
      <c r="K333" s="58">
        <v>0</v>
      </c>
      <c r="L333" s="37">
        <v>0</v>
      </c>
      <c r="M333" s="58">
        <v>474.93800000000005</v>
      </c>
      <c r="N333" s="58">
        <v>613.55600000000004</v>
      </c>
      <c r="O333" s="58">
        <v>872.62099999999998</v>
      </c>
      <c r="P333" s="37">
        <v>5152.9380000000001</v>
      </c>
    </row>
    <row r="334" spans="1:16" ht="13.8" thickBot="1" x14ac:dyDescent="0.3">
      <c r="A334" s="143"/>
      <c r="B334" s="157"/>
      <c r="C334" s="37" t="s">
        <v>29</v>
      </c>
      <c r="D334" s="58">
        <v>0</v>
      </c>
      <c r="E334" s="37">
        <v>0</v>
      </c>
      <c r="F334" s="37">
        <v>0</v>
      </c>
      <c r="G334" s="58">
        <v>0</v>
      </c>
      <c r="H334" s="37">
        <v>0</v>
      </c>
      <c r="I334" s="37">
        <v>0</v>
      </c>
      <c r="J334" s="37">
        <v>0</v>
      </c>
      <c r="K334" s="58">
        <v>0</v>
      </c>
      <c r="L334" s="37">
        <v>0</v>
      </c>
      <c r="M334" s="58">
        <v>0</v>
      </c>
      <c r="N334" s="58">
        <v>0</v>
      </c>
      <c r="O334" s="58">
        <v>0</v>
      </c>
      <c r="P334" s="37">
        <v>0</v>
      </c>
    </row>
    <row r="335" spans="1:16" ht="13.8" thickBot="1" x14ac:dyDescent="0.3">
      <c r="A335" s="143"/>
      <c r="B335" s="157"/>
      <c r="C335" s="37" t="s">
        <v>30</v>
      </c>
      <c r="D335" s="58">
        <v>170.67099999999999</v>
      </c>
      <c r="E335" s="37">
        <v>147.29</v>
      </c>
      <c r="F335" s="37">
        <v>147.65699999999998</v>
      </c>
      <c r="G335" s="58">
        <v>79.128</v>
      </c>
      <c r="H335" s="37">
        <v>12.514999999999999</v>
      </c>
      <c r="I335" s="37">
        <v>0</v>
      </c>
      <c r="J335" s="37">
        <v>0</v>
      </c>
      <c r="K335" s="58">
        <v>0</v>
      </c>
      <c r="L335" s="37">
        <v>0</v>
      </c>
      <c r="M335" s="58">
        <v>82.605999999999995</v>
      </c>
      <c r="N335" s="58">
        <v>106.81800000000001</v>
      </c>
      <c r="O335" s="58">
        <v>152.04400000000001</v>
      </c>
      <c r="P335" s="37">
        <v>898.72899999999993</v>
      </c>
    </row>
    <row r="336" spans="1:16" ht="13.8" thickBot="1" x14ac:dyDescent="0.3">
      <c r="A336" s="144"/>
      <c r="B336" s="158"/>
      <c r="C336" s="37" t="s">
        <v>31</v>
      </c>
      <c r="D336" s="58">
        <v>10295.547</v>
      </c>
      <c r="E336" s="37">
        <v>8881.2669999999998</v>
      </c>
      <c r="F336" s="37">
        <v>8952.2170000000006</v>
      </c>
      <c r="G336" s="58">
        <v>5155.0349999999999</v>
      </c>
      <c r="H336" s="37">
        <v>1322.9119999999998</v>
      </c>
      <c r="I336" s="37">
        <v>538.5329999999999</v>
      </c>
      <c r="J336" s="37">
        <v>554.79</v>
      </c>
      <c r="K336" s="58">
        <v>554.79</v>
      </c>
      <c r="L336" s="37">
        <v>556.60200000000009</v>
      </c>
      <c r="M336" s="58">
        <v>5381.2349999999997</v>
      </c>
      <c r="N336" s="58">
        <v>6691.3940000000002</v>
      </c>
      <c r="O336" s="58">
        <v>9210.7330000000002</v>
      </c>
      <c r="P336" s="37">
        <v>58095.055</v>
      </c>
    </row>
    <row r="337" spans="1:16" ht="13.8" thickBot="1" x14ac:dyDescent="0.3">
      <c r="A337" s="142">
        <v>2</v>
      </c>
      <c r="B337" s="151" t="s">
        <v>125</v>
      </c>
      <c r="C337" s="37" t="s">
        <v>26</v>
      </c>
      <c r="D337" s="58">
        <v>47384.423000000003</v>
      </c>
      <c r="E337" s="37">
        <v>40835.834000000003</v>
      </c>
      <c r="F337" s="37">
        <v>41217.953000000001</v>
      </c>
      <c r="G337" s="58">
        <v>24027.22</v>
      </c>
      <c r="H337" s="37">
        <v>4271.5</v>
      </c>
      <c r="I337" s="37">
        <v>0</v>
      </c>
      <c r="J337" s="37">
        <v>0</v>
      </c>
      <c r="K337" s="58">
        <v>0</v>
      </c>
      <c r="L337" s="37">
        <v>0</v>
      </c>
      <c r="M337" s="58">
        <v>25152.696</v>
      </c>
      <c r="N337" s="58">
        <v>31062.651000000002</v>
      </c>
      <c r="O337" s="58">
        <v>42516.159</v>
      </c>
      <c r="P337" s="37">
        <v>256468.43599999999</v>
      </c>
    </row>
    <row r="338" spans="1:16" ht="13.8" thickBot="1" x14ac:dyDescent="0.3">
      <c r="A338" s="143"/>
      <c r="B338" s="159"/>
      <c r="C338" s="37" t="s">
        <v>27</v>
      </c>
      <c r="D338" s="58">
        <v>9936.7039999999997</v>
      </c>
      <c r="E338" s="37">
        <v>9295.6149999999998</v>
      </c>
      <c r="F338" s="37">
        <v>9936.7039999999997</v>
      </c>
      <c r="G338" s="58">
        <v>9616.1470000000008</v>
      </c>
      <c r="H338" s="37">
        <v>9228.8080000000009</v>
      </c>
      <c r="I338" s="37">
        <v>8789.6769999999997</v>
      </c>
      <c r="J338" s="37">
        <v>9082.6689999999999</v>
      </c>
      <c r="K338" s="58">
        <v>9082.6689999999999</v>
      </c>
      <c r="L338" s="37">
        <v>8928.3860000000004</v>
      </c>
      <c r="M338" s="58">
        <v>9936.7039999999997</v>
      </c>
      <c r="N338" s="58">
        <v>9616.1470000000008</v>
      </c>
      <c r="O338" s="58">
        <v>9936.7039999999997</v>
      </c>
      <c r="P338" s="37">
        <v>113386.93399999999</v>
      </c>
    </row>
    <row r="339" spans="1:16" ht="13.8" thickBot="1" x14ac:dyDescent="0.3">
      <c r="A339" s="143"/>
      <c r="B339" s="159"/>
      <c r="C339" s="37" t="s">
        <v>28</v>
      </c>
      <c r="D339" s="58">
        <v>0</v>
      </c>
      <c r="E339" s="37">
        <v>0</v>
      </c>
      <c r="F339" s="37">
        <v>0</v>
      </c>
      <c r="G339" s="58">
        <v>0</v>
      </c>
      <c r="H339" s="37">
        <v>0</v>
      </c>
      <c r="I339" s="37">
        <v>0</v>
      </c>
      <c r="J339" s="37">
        <v>0</v>
      </c>
      <c r="K339" s="58">
        <v>0</v>
      </c>
      <c r="L339" s="37">
        <v>0</v>
      </c>
      <c r="M339" s="58">
        <v>0</v>
      </c>
      <c r="N339" s="58">
        <v>0</v>
      </c>
      <c r="O339" s="58">
        <v>0</v>
      </c>
      <c r="P339" s="37">
        <v>0</v>
      </c>
    </row>
    <row r="340" spans="1:16" ht="13.8" thickBot="1" x14ac:dyDescent="0.3">
      <c r="A340" s="143"/>
      <c r="B340" s="159"/>
      <c r="C340" s="37" t="s">
        <v>29</v>
      </c>
      <c r="D340" s="58">
        <v>0</v>
      </c>
      <c r="E340" s="37">
        <v>0</v>
      </c>
      <c r="F340" s="37">
        <v>0</v>
      </c>
      <c r="G340" s="58">
        <v>0</v>
      </c>
      <c r="H340" s="37">
        <v>0</v>
      </c>
      <c r="I340" s="37">
        <v>0</v>
      </c>
      <c r="J340" s="37">
        <v>0</v>
      </c>
      <c r="K340" s="58">
        <v>0</v>
      </c>
      <c r="L340" s="37">
        <v>0</v>
      </c>
      <c r="M340" s="58">
        <v>0</v>
      </c>
      <c r="N340" s="58">
        <v>0</v>
      </c>
      <c r="O340" s="58">
        <v>0</v>
      </c>
      <c r="P340" s="37">
        <v>0</v>
      </c>
    </row>
    <row r="341" spans="1:16" ht="13.8" thickBot="1" x14ac:dyDescent="0.3">
      <c r="A341" s="143"/>
      <c r="B341" s="159"/>
      <c r="C341" s="37" t="s">
        <v>30</v>
      </c>
      <c r="D341" s="58">
        <v>0</v>
      </c>
      <c r="E341" s="37">
        <v>0</v>
      </c>
      <c r="F341" s="37">
        <v>0</v>
      </c>
      <c r="G341" s="58">
        <v>0</v>
      </c>
      <c r="H341" s="37">
        <v>0</v>
      </c>
      <c r="I341" s="37">
        <v>0</v>
      </c>
      <c r="J341" s="37">
        <v>0</v>
      </c>
      <c r="K341" s="58">
        <v>0</v>
      </c>
      <c r="L341" s="37">
        <v>0</v>
      </c>
      <c r="M341" s="58">
        <v>0</v>
      </c>
      <c r="N341" s="58">
        <v>0</v>
      </c>
      <c r="O341" s="58">
        <v>0</v>
      </c>
      <c r="P341" s="37">
        <v>0</v>
      </c>
    </row>
    <row r="342" spans="1:16" ht="13.8" thickBot="1" x14ac:dyDescent="0.3">
      <c r="A342" s="144"/>
      <c r="B342" s="152"/>
      <c r="C342" s="37" t="s">
        <v>31</v>
      </c>
      <c r="D342" s="58">
        <v>57321.127</v>
      </c>
      <c r="E342" s="37">
        <v>50131.449000000001</v>
      </c>
      <c r="F342" s="37">
        <v>51154.656999999999</v>
      </c>
      <c r="G342" s="58">
        <v>33643.366999999998</v>
      </c>
      <c r="H342" s="37">
        <v>13500.307999999999</v>
      </c>
      <c r="I342" s="37">
        <v>8789.6769999999997</v>
      </c>
      <c r="J342" s="37">
        <v>9082.6689999999999</v>
      </c>
      <c r="K342" s="58">
        <v>9082.6689999999999</v>
      </c>
      <c r="L342" s="37">
        <v>8928.3860000000004</v>
      </c>
      <c r="M342" s="58">
        <v>35089.4</v>
      </c>
      <c r="N342" s="58">
        <v>40678.798000000003</v>
      </c>
      <c r="O342" s="58">
        <v>52452.862999999998</v>
      </c>
      <c r="P342" s="37">
        <v>369855.37</v>
      </c>
    </row>
    <row r="343" spans="1:16" ht="13.8" thickBot="1" x14ac:dyDescent="0.3">
      <c r="A343" s="142">
        <v>3</v>
      </c>
      <c r="B343" s="151" t="s">
        <v>140</v>
      </c>
      <c r="C343" s="37" t="s">
        <v>26</v>
      </c>
      <c r="D343" s="58">
        <v>7645.6210000000001</v>
      </c>
      <c r="E343" s="37">
        <v>6522.6420000000007</v>
      </c>
      <c r="F343" s="37">
        <v>6533.4539999999997</v>
      </c>
      <c r="G343" s="58">
        <v>3462.085</v>
      </c>
      <c r="H343" s="37">
        <v>538.02800000000002</v>
      </c>
      <c r="I343" s="37">
        <v>0</v>
      </c>
      <c r="J343" s="37">
        <v>0</v>
      </c>
      <c r="K343" s="58">
        <v>0</v>
      </c>
      <c r="L343" s="37">
        <v>0</v>
      </c>
      <c r="M343" s="58">
        <v>3636.0160000000001</v>
      </c>
      <c r="N343" s="58">
        <v>4730.9439999999995</v>
      </c>
      <c r="O343" s="58">
        <v>6767.598</v>
      </c>
      <c r="P343" s="37">
        <v>39836.387999999999</v>
      </c>
    </row>
    <row r="344" spans="1:16" ht="13.8" thickBot="1" x14ac:dyDescent="0.3">
      <c r="A344" s="143"/>
      <c r="B344" s="159"/>
      <c r="C344" s="37" t="s">
        <v>27</v>
      </c>
      <c r="D344" s="58">
        <v>483.22200000000004</v>
      </c>
      <c r="E344" s="37">
        <v>452.03399999999999</v>
      </c>
      <c r="F344" s="37">
        <v>483.22200000000004</v>
      </c>
      <c r="G344" s="58">
        <v>467.60599999999999</v>
      </c>
      <c r="H344" s="37">
        <v>462.52199999999999</v>
      </c>
      <c r="I344" s="37">
        <v>440.61900000000003</v>
      </c>
      <c r="J344" s="37">
        <v>455.334</v>
      </c>
      <c r="K344" s="58">
        <v>455.334</v>
      </c>
      <c r="L344" s="37">
        <v>440.62400000000002</v>
      </c>
      <c r="M344" s="58">
        <v>483.22200000000004</v>
      </c>
      <c r="N344" s="58">
        <v>467.60599999999999</v>
      </c>
      <c r="O344" s="58">
        <v>483.22200000000004</v>
      </c>
      <c r="P344" s="37">
        <v>5574.567</v>
      </c>
    </row>
    <row r="345" spans="1:16" ht="13.8" thickBot="1" x14ac:dyDescent="0.3">
      <c r="A345" s="143"/>
      <c r="B345" s="159"/>
      <c r="C345" s="37" t="s">
        <v>28</v>
      </c>
      <c r="D345" s="58">
        <v>479.14100000000002</v>
      </c>
      <c r="E345" s="37">
        <v>408.26400000000001</v>
      </c>
      <c r="F345" s="37">
        <v>408.56099999999998</v>
      </c>
      <c r="G345" s="58">
        <v>213.83199999999999</v>
      </c>
      <c r="H345" s="37">
        <v>32.573999999999998</v>
      </c>
      <c r="I345" s="37">
        <v>0</v>
      </c>
      <c r="J345" s="37">
        <v>0</v>
      </c>
      <c r="K345" s="58">
        <v>0</v>
      </c>
      <c r="L345" s="37">
        <v>0</v>
      </c>
      <c r="M345" s="58">
        <v>224.67400000000001</v>
      </c>
      <c r="N345" s="58">
        <v>294.358</v>
      </c>
      <c r="O345" s="58">
        <v>423.42</v>
      </c>
      <c r="P345" s="37">
        <v>2484.8240000000001</v>
      </c>
    </row>
    <row r="346" spans="1:16" ht="13.8" thickBot="1" x14ac:dyDescent="0.3">
      <c r="A346" s="143"/>
      <c r="B346" s="159"/>
      <c r="C346" s="37" t="s">
        <v>29</v>
      </c>
      <c r="D346" s="58">
        <v>0</v>
      </c>
      <c r="E346" s="37">
        <v>0</v>
      </c>
      <c r="F346" s="37">
        <v>0</v>
      </c>
      <c r="G346" s="58">
        <v>0</v>
      </c>
      <c r="H346" s="37">
        <v>0</v>
      </c>
      <c r="I346" s="37">
        <v>0</v>
      </c>
      <c r="J346" s="37">
        <v>0</v>
      </c>
      <c r="K346" s="58">
        <v>0</v>
      </c>
      <c r="L346" s="37">
        <v>0</v>
      </c>
      <c r="M346" s="58">
        <v>0</v>
      </c>
      <c r="N346" s="58">
        <v>0</v>
      </c>
      <c r="O346" s="58">
        <v>0</v>
      </c>
      <c r="P346" s="37">
        <v>0</v>
      </c>
    </row>
    <row r="347" spans="1:16" ht="13.8" thickBot="1" x14ac:dyDescent="0.3">
      <c r="A347" s="143"/>
      <c r="B347" s="159"/>
      <c r="C347" s="37" t="s">
        <v>30</v>
      </c>
      <c r="D347" s="58">
        <v>385.495</v>
      </c>
      <c r="E347" s="37">
        <v>328.28899999999999</v>
      </c>
      <c r="F347" s="37">
        <v>328.375</v>
      </c>
      <c r="G347" s="58">
        <v>170.86100000000002</v>
      </c>
      <c r="H347" s="37">
        <v>25.775000000000002</v>
      </c>
      <c r="I347" s="37">
        <v>0</v>
      </c>
      <c r="J347" s="37">
        <v>0</v>
      </c>
      <c r="K347" s="58">
        <v>0</v>
      </c>
      <c r="L347" s="37">
        <v>0</v>
      </c>
      <c r="M347" s="58">
        <v>179.55900000000003</v>
      </c>
      <c r="N347" s="58">
        <v>236.029</v>
      </c>
      <c r="O347" s="58">
        <v>340.39400000000001</v>
      </c>
      <c r="P347" s="37">
        <v>1994.777</v>
      </c>
    </row>
    <row r="348" spans="1:16" ht="13.8" thickBot="1" x14ac:dyDescent="0.3">
      <c r="A348" s="144"/>
      <c r="B348" s="152"/>
      <c r="C348" s="37" t="s">
        <v>31</v>
      </c>
      <c r="D348" s="58">
        <v>8993.4789999999994</v>
      </c>
      <c r="E348" s="37">
        <v>7711.2290000000003</v>
      </c>
      <c r="F348" s="37">
        <v>7753.6120000000001</v>
      </c>
      <c r="G348" s="58">
        <v>4314.384</v>
      </c>
      <c r="H348" s="37">
        <v>1058.8990000000001</v>
      </c>
      <c r="I348" s="37">
        <v>440.61900000000003</v>
      </c>
      <c r="J348" s="37">
        <v>455.334</v>
      </c>
      <c r="K348" s="58">
        <v>455.334</v>
      </c>
      <c r="L348" s="37">
        <v>440.62400000000002</v>
      </c>
      <c r="M348" s="58">
        <v>4523.4710000000005</v>
      </c>
      <c r="N348" s="58">
        <v>5728.9369999999999</v>
      </c>
      <c r="O348" s="58">
        <v>8014.634</v>
      </c>
      <c r="P348" s="37">
        <v>49890.555999999997</v>
      </c>
    </row>
    <row r="349" spans="1:16" ht="13.8" thickBot="1" x14ac:dyDescent="0.3">
      <c r="A349" s="138" t="s">
        <v>36</v>
      </c>
      <c r="B349" s="139"/>
      <c r="C349" s="37" t="s">
        <v>26</v>
      </c>
      <c r="D349" s="37">
        <v>63565.495000000003</v>
      </c>
      <c r="E349" s="37">
        <v>54682.542999999998</v>
      </c>
      <c r="F349" s="37">
        <v>55107.493000000002</v>
      </c>
      <c r="G349" s="37">
        <v>31525.371999999999</v>
      </c>
      <c r="H349" s="37">
        <v>5470.7110000000002</v>
      </c>
      <c r="I349" s="37">
        <v>0</v>
      </c>
      <c r="J349" s="37">
        <v>0</v>
      </c>
      <c r="K349" s="37">
        <v>0</v>
      </c>
      <c r="L349" s="37">
        <v>0</v>
      </c>
      <c r="M349" s="37">
        <v>33006.815999999999</v>
      </c>
      <c r="N349" s="37">
        <v>41177.199000000001</v>
      </c>
      <c r="O349" s="37">
        <v>56864.237999999998</v>
      </c>
      <c r="P349" s="37">
        <v>341399.86700000003</v>
      </c>
    </row>
    <row r="350" spans="1:16" ht="13.8" thickBot="1" x14ac:dyDescent="0.3">
      <c r="A350" s="140"/>
      <c r="B350" s="141"/>
      <c r="C350" s="37" t="s">
        <v>27</v>
      </c>
      <c r="D350" s="37">
        <v>11025.231</v>
      </c>
      <c r="E350" s="37">
        <v>10316.898999999999</v>
      </c>
      <c r="F350" s="37">
        <v>11025.513000000001</v>
      </c>
      <c r="G350" s="37">
        <v>10671.169</v>
      </c>
      <c r="H350" s="37">
        <v>10268.812</v>
      </c>
      <c r="I350" s="37">
        <v>9768.8289999999997</v>
      </c>
      <c r="J350" s="37">
        <v>10092.793</v>
      </c>
      <c r="K350" s="36">
        <v>10092.793</v>
      </c>
      <c r="L350" s="37">
        <v>9925.6119999999992</v>
      </c>
      <c r="M350" s="37">
        <v>11025.513000000001</v>
      </c>
      <c r="N350" s="37">
        <v>10671.169</v>
      </c>
      <c r="O350" s="37">
        <v>11025.513000000001</v>
      </c>
      <c r="P350" s="37">
        <v>125909.84600000001</v>
      </c>
    </row>
    <row r="351" spans="1:16" ht="13.8" thickBot="1" x14ac:dyDescent="0.3">
      <c r="A351" s="140"/>
      <c r="B351" s="141"/>
      <c r="C351" s="37" t="s">
        <v>28</v>
      </c>
      <c r="D351" s="37">
        <v>1463.261</v>
      </c>
      <c r="E351" s="37">
        <v>1248.924</v>
      </c>
      <c r="F351" s="37">
        <v>1251.4480000000001</v>
      </c>
      <c r="G351" s="37">
        <v>666.25599999999997</v>
      </c>
      <c r="H351" s="37">
        <v>104.306</v>
      </c>
      <c r="I351" s="37">
        <v>0</v>
      </c>
      <c r="J351" s="37">
        <v>0</v>
      </c>
      <c r="K351" s="37">
        <v>0</v>
      </c>
      <c r="L351" s="37">
        <v>0</v>
      </c>
      <c r="M351" s="37">
        <v>699.61199999999997</v>
      </c>
      <c r="N351" s="37">
        <v>907.91399999999999</v>
      </c>
      <c r="O351" s="37">
        <v>1296.0409999999999</v>
      </c>
      <c r="P351" s="37">
        <v>7637.7619999999997</v>
      </c>
    </row>
    <row r="352" spans="1:16" ht="13.8" thickBot="1" x14ac:dyDescent="0.3">
      <c r="A352" s="140"/>
      <c r="B352" s="141"/>
      <c r="C352" s="37" t="s">
        <v>29</v>
      </c>
      <c r="D352" s="37">
        <v>0</v>
      </c>
      <c r="E352" s="37">
        <v>0</v>
      </c>
      <c r="F352" s="37">
        <v>0</v>
      </c>
      <c r="G352" s="37">
        <v>0</v>
      </c>
      <c r="H352" s="37">
        <v>0</v>
      </c>
      <c r="I352" s="37">
        <v>0</v>
      </c>
      <c r="J352" s="37">
        <v>0</v>
      </c>
      <c r="K352" s="37">
        <v>0</v>
      </c>
      <c r="L352" s="37">
        <v>0</v>
      </c>
      <c r="M352" s="37">
        <v>0</v>
      </c>
      <c r="N352" s="37">
        <v>0</v>
      </c>
      <c r="O352" s="37">
        <v>0</v>
      </c>
      <c r="P352" s="37">
        <v>0</v>
      </c>
    </row>
    <row r="353" spans="1:18" ht="13.8" thickBot="1" x14ac:dyDescent="0.3">
      <c r="A353" s="140"/>
      <c r="B353" s="141"/>
      <c r="C353" s="37" t="s">
        <v>30</v>
      </c>
      <c r="D353" s="37">
        <v>556.16600000000005</v>
      </c>
      <c r="E353" s="37">
        <v>475.57900000000001</v>
      </c>
      <c r="F353" s="37">
        <v>476.03199999999998</v>
      </c>
      <c r="G353" s="37">
        <v>249.989</v>
      </c>
      <c r="H353" s="37">
        <v>38.29</v>
      </c>
      <c r="I353" s="37">
        <v>0</v>
      </c>
      <c r="J353" s="37">
        <v>0</v>
      </c>
      <c r="K353" s="37">
        <v>0</v>
      </c>
      <c r="L353" s="37">
        <v>0</v>
      </c>
      <c r="M353" s="37">
        <v>262.16500000000002</v>
      </c>
      <c r="N353" s="37">
        <v>342.84699999999998</v>
      </c>
      <c r="O353" s="37">
        <v>492.43799999999999</v>
      </c>
      <c r="P353" s="37">
        <v>2893.5059999999999</v>
      </c>
    </row>
    <row r="354" spans="1:18" ht="13.8" thickBot="1" x14ac:dyDescent="0.3">
      <c r="A354" s="161"/>
      <c r="B354" s="162"/>
      <c r="C354" s="37" t="s">
        <v>31</v>
      </c>
      <c r="D354" s="37">
        <v>76610.153000000006</v>
      </c>
      <c r="E354" s="37">
        <v>66723.945000000007</v>
      </c>
      <c r="F354" s="37">
        <v>67860.486000000004</v>
      </c>
      <c r="G354" s="37">
        <v>43112.786</v>
      </c>
      <c r="H354" s="37">
        <v>15882.119000000001</v>
      </c>
      <c r="I354" s="37">
        <v>9768.8289999999997</v>
      </c>
      <c r="J354" s="37">
        <v>10092.793</v>
      </c>
      <c r="K354" s="36">
        <v>10092.793</v>
      </c>
      <c r="L354" s="37">
        <v>9925.6119999999992</v>
      </c>
      <c r="M354" s="37">
        <v>44994.106</v>
      </c>
      <c r="N354" s="37">
        <v>53099.129000000001</v>
      </c>
      <c r="O354" s="37">
        <v>69678.23</v>
      </c>
      <c r="P354" s="37">
        <v>477840.98100000003</v>
      </c>
      <c r="R354" s="55">
        <f>P336+P342+P348</f>
        <v>477840.98099999997</v>
      </c>
    </row>
    <row r="355" spans="1:18" ht="13.8" thickBot="1" x14ac:dyDescent="0.3">
      <c r="A355" s="163" t="s">
        <v>58</v>
      </c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  <c r="L355" s="164"/>
      <c r="M355" s="164"/>
      <c r="N355" s="164"/>
      <c r="O355" s="164"/>
      <c r="P355" s="165"/>
    </row>
    <row r="356" spans="1:18" ht="13.5" customHeight="1" thickBot="1" x14ac:dyDescent="0.3">
      <c r="A356" s="179" t="s">
        <v>8</v>
      </c>
      <c r="B356" s="181" t="s">
        <v>120</v>
      </c>
      <c r="C356" s="151"/>
      <c r="D356" s="153" t="s">
        <v>115</v>
      </c>
      <c r="E356" s="154"/>
      <c r="F356" s="154"/>
      <c r="G356" s="154"/>
      <c r="H356" s="154"/>
      <c r="I356" s="154"/>
      <c r="J356" s="154"/>
      <c r="K356" s="154"/>
      <c r="L356" s="154"/>
      <c r="M356" s="154"/>
      <c r="N356" s="154"/>
      <c r="O356" s="154"/>
      <c r="P356" s="155"/>
    </row>
    <row r="357" spans="1:18" ht="13.8" thickBot="1" x14ac:dyDescent="0.3">
      <c r="A357" s="180"/>
      <c r="B357" s="182"/>
      <c r="C357" s="152"/>
      <c r="D357" s="36" t="s">
        <v>10</v>
      </c>
      <c r="E357" s="37" t="s">
        <v>11</v>
      </c>
      <c r="F357" s="35" t="s">
        <v>12</v>
      </c>
      <c r="G357" s="36" t="s">
        <v>13</v>
      </c>
      <c r="H357" s="35" t="s">
        <v>14</v>
      </c>
      <c r="I357" s="35" t="s">
        <v>15</v>
      </c>
      <c r="J357" s="35" t="s">
        <v>16</v>
      </c>
      <c r="K357" s="36" t="s">
        <v>17</v>
      </c>
      <c r="L357" s="37" t="s">
        <v>18</v>
      </c>
      <c r="M357" s="36" t="s">
        <v>19</v>
      </c>
      <c r="N357" s="36" t="s">
        <v>20</v>
      </c>
      <c r="O357" s="36" t="s">
        <v>21</v>
      </c>
      <c r="P357" s="35" t="s">
        <v>22</v>
      </c>
    </row>
    <row r="358" spans="1:18" ht="13.8" thickBot="1" x14ac:dyDescent="0.3">
      <c r="A358" s="142">
        <v>1</v>
      </c>
      <c r="B358" s="156" t="s">
        <v>134</v>
      </c>
      <c r="C358" s="37" t="s">
        <v>26</v>
      </c>
      <c r="D358" s="58">
        <v>1355.8969999999999</v>
      </c>
      <c r="E358" s="37">
        <v>1162.5900000000001</v>
      </c>
      <c r="F358" s="37">
        <v>1168.9959999999999</v>
      </c>
      <c r="G358" s="58">
        <v>650.55799999999999</v>
      </c>
      <c r="H358" s="37">
        <v>108.74799999999999</v>
      </c>
      <c r="I358" s="37">
        <v>0</v>
      </c>
      <c r="J358" s="37">
        <v>0</v>
      </c>
      <c r="K358" s="58">
        <v>0</v>
      </c>
      <c r="L358" s="37">
        <v>0</v>
      </c>
      <c r="M358" s="58">
        <v>682.07400000000007</v>
      </c>
      <c r="N358" s="58">
        <v>863.79300000000001</v>
      </c>
      <c r="O358" s="58">
        <v>1208.3429999999998</v>
      </c>
      <c r="P358" s="37">
        <v>7200.9989999999989</v>
      </c>
    </row>
    <row r="359" spans="1:18" ht="13.8" thickBot="1" x14ac:dyDescent="0.3">
      <c r="A359" s="143"/>
      <c r="B359" s="157"/>
      <c r="C359" s="37" t="s">
        <v>27</v>
      </c>
      <c r="D359" s="58">
        <v>103.24299999999999</v>
      </c>
      <c r="E359" s="37">
        <v>96.582999999999984</v>
      </c>
      <c r="F359" s="37">
        <v>103.24299999999999</v>
      </c>
      <c r="G359" s="58">
        <v>99.911000000000001</v>
      </c>
      <c r="H359" s="37">
        <v>87.037999999999997</v>
      </c>
      <c r="I359" s="37">
        <v>78.772999999999996</v>
      </c>
      <c r="J359" s="37">
        <v>44.639000000000003</v>
      </c>
      <c r="K359" s="58">
        <v>81.399000000000001</v>
      </c>
      <c r="L359" s="37">
        <v>78.772999999999996</v>
      </c>
      <c r="M359" s="58">
        <v>103.24299999999999</v>
      </c>
      <c r="N359" s="58">
        <v>99.911000000000001</v>
      </c>
      <c r="O359" s="58">
        <v>103.24299999999999</v>
      </c>
      <c r="P359" s="37">
        <v>1079.9990000000003</v>
      </c>
    </row>
    <row r="360" spans="1:18" ht="13.8" thickBot="1" x14ac:dyDescent="0.3">
      <c r="A360" s="143"/>
      <c r="B360" s="157"/>
      <c r="C360" s="37" t="s">
        <v>28</v>
      </c>
      <c r="D360" s="58">
        <v>195.58100000000002</v>
      </c>
      <c r="E360" s="37">
        <v>167.18799999999999</v>
      </c>
      <c r="F360" s="37">
        <v>167.72199999999998</v>
      </c>
      <c r="G360" s="58">
        <v>90.652000000000001</v>
      </c>
      <c r="H360" s="37">
        <v>14.524000000000001</v>
      </c>
      <c r="I360" s="37">
        <v>0</v>
      </c>
      <c r="J360" s="37">
        <v>0</v>
      </c>
      <c r="K360" s="58">
        <v>0</v>
      </c>
      <c r="L360" s="37">
        <v>0</v>
      </c>
      <c r="M360" s="58">
        <v>95.14</v>
      </c>
      <c r="N360" s="58">
        <v>122.437</v>
      </c>
      <c r="O360" s="58">
        <v>173.58699999999999</v>
      </c>
      <c r="P360" s="37">
        <v>1026.8310000000001</v>
      </c>
    </row>
    <row r="361" spans="1:18" ht="13.8" thickBot="1" x14ac:dyDescent="0.3">
      <c r="A361" s="143"/>
      <c r="B361" s="157"/>
      <c r="C361" s="37" t="s">
        <v>29</v>
      </c>
      <c r="D361" s="58">
        <v>0</v>
      </c>
      <c r="E361" s="37">
        <v>0</v>
      </c>
      <c r="F361" s="37">
        <v>0</v>
      </c>
      <c r="G361" s="58">
        <v>0</v>
      </c>
      <c r="H361" s="37">
        <v>0</v>
      </c>
      <c r="I361" s="37">
        <v>0</v>
      </c>
      <c r="J361" s="37">
        <v>0</v>
      </c>
      <c r="K361" s="58">
        <v>0</v>
      </c>
      <c r="L361" s="37">
        <v>0</v>
      </c>
      <c r="M361" s="58">
        <v>0</v>
      </c>
      <c r="N361" s="58">
        <v>0</v>
      </c>
      <c r="O361" s="58">
        <v>0</v>
      </c>
      <c r="P361" s="37">
        <v>0</v>
      </c>
    </row>
    <row r="362" spans="1:18" ht="13.8" thickBot="1" x14ac:dyDescent="0.3">
      <c r="A362" s="143"/>
      <c r="B362" s="157"/>
      <c r="C362" s="37" t="s">
        <v>30</v>
      </c>
      <c r="D362" s="58">
        <v>39.668999999999997</v>
      </c>
      <c r="E362" s="37">
        <v>34.082999999999998</v>
      </c>
      <c r="F362" s="37">
        <v>34.326999999999998</v>
      </c>
      <c r="G362" s="58">
        <v>19.484999999999999</v>
      </c>
      <c r="H362" s="37">
        <v>3.3479999999999999</v>
      </c>
      <c r="I362" s="37">
        <v>0</v>
      </c>
      <c r="J362" s="37">
        <v>0</v>
      </c>
      <c r="K362" s="58">
        <v>0</v>
      </c>
      <c r="L362" s="37">
        <v>0</v>
      </c>
      <c r="M362" s="58">
        <v>20.416</v>
      </c>
      <c r="N362" s="58">
        <v>25.573999999999998</v>
      </c>
      <c r="O362" s="58">
        <v>35.451999999999998</v>
      </c>
      <c r="P362" s="37">
        <v>212.35399999999998</v>
      </c>
    </row>
    <row r="363" spans="1:18" ht="13.8" thickBot="1" x14ac:dyDescent="0.3">
      <c r="A363" s="144"/>
      <c r="B363" s="158"/>
      <c r="C363" s="37" t="s">
        <v>31</v>
      </c>
      <c r="D363" s="58">
        <v>1694.3899999999999</v>
      </c>
      <c r="E363" s="37">
        <v>1460.444</v>
      </c>
      <c r="F363" s="37">
        <v>1474.288</v>
      </c>
      <c r="G363" s="58">
        <v>860.60600000000011</v>
      </c>
      <c r="H363" s="37">
        <v>213.65800000000002</v>
      </c>
      <c r="I363" s="37">
        <v>78.772999999999996</v>
      </c>
      <c r="J363" s="37">
        <v>44.639000000000003</v>
      </c>
      <c r="K363" s="58">
        <v>81.399000000000001</v>
      </c>
      <c r="L363" s="37">
        <v>78.772999999999996</v>
      </c>
      <c r="M363" s="58">
        <v>900.87299999999982</v>
      </c>
      <c r="N363" s="58">
        <v>1111.7150000000001</v>
      </c>
      <c r="O363" s="58">
        <v>1520.625</v>
      </c>
      <c r="P363" s="37">
        <v>9520.1829999999991</v>
      </c>
    </row>
    <row r="364" spans="1:18" ht="13.8" thickBot="1" x14ac:dyDescent="0.3">
      <c r="A364" s="142">
        <v>2</v>
      </c>
      <c r="B364" s="151" t="s">
        <v>125</v>
      </c>
      <c r="C364" s="37" t="s">
        <v>26</v>
      </c>
      <c r="D364" s="58">
        <v>9147.3590000000004</v>
      </c>
      <c r="E364" s="37">
        <v>7883.1810000000005</v>
      </c>
      <c r="F364" s="37">
        <v>7956.9480000000003</v>
      </c>
      <c r="G364" s="58">
        <v>4638.3549999999996</v>
      </c>
      <c r="H364" s="37">
        <v>824.59100000000001</v>
      </c>
      <c r="I364" s="37">
        <v>0</v>
      </c>
      <c r="J364" s="37">
        <v>0</v>
      </c>
      <c r="K364" s="58">
        <v>0</v>
      </c>
      <c r="L364" s="37">
        <v>0</v>
      </c>
      <c r="M364" s="58">
        <v>4855.6220000000003</v>
      </c>
      <c r="N364" s="58">
        <v>5996.51</v>
      </c>
      <c r="O364" s="58">
        <v>8207.5590000000011</v>
      </c>
      <c r="P364" s="37">
        <v>49510.125</v>
      </c>
    </row>
    <row r="365" spans="1:18" ht="13.8" thickBot="1" x14ac:dyDescent="0.3">
      <c r="A365" s="143"/>
      <c r="B365" s="159"/>
      <c r="C365" s="37" t="s">
        <v>27</v>
      </c>
      <c r="D365" s="58">
        <v>1407.0650000000001</v>
      </c>
      <c r="E365" s="37">
        <v>1316.289</v>
      </c>
      <c r="F365" s="37">
        <v>1407.0650000000001</v>
      </c>
      <c r="G365" s="58">
        <v>1361.6759999999999</v>
      </c>
      <c r="H365" s="37">
        <v>1206.3409999999999</v>
      </c>
      <c r="I365" s="37">
        <v>1119.174</v>
      </c>
      <c r="J365" s="37">
        <v>634.20000000000005</v>
      </c>
      <c r="K365" s="58">
        <v>1156.4829999999999</v>
      </c>
      <c r="L365" s="37">
        <v>1144.1559999999999</v>
      </c>
      <c r="M365" s="58">
        <v>1407.0650000000001</v>
      </c>
      <c r="N365" s="58">
        <v>1361.6759999999999</v>
      </c>
      <c r="O365" s="58">
        <v>1407.0650000000001</v>
      </c>
      <c r="P365" s="37">
        <v>14928.254999999999</v>
      </c>
    </row>
    <row r="366" spans="1:18" ht="13.8" thickBot="1" x14ac:dyDescent="0.3">
      <c r="A366" s="143"/>
      <c r="B366" s="159"/>
      <c r="C366" s="37" t="s">
        <v>28</v>
      </c>
      <c r="D366" s="58">
        <v>0</v>
      </c>
      <c r="E366" s="37">
        <v>0</v>
      </c>
      <c r="F366" s="37">
        <v>0</v>
      </c>
      <c r="G366" s="58">
        <v>0</v>
      </c>
      <c r="H366" s="37">
        <v>0</v>
      </c>
      <c r="I366" s="37">
        <v>0</v>
      </c>
      <c r="J366" s="37">
        <v>0</v>
      </c>
      <c r="K366" s="58">
        <v>0</v>
      </c>
      <c r="L366" s="37">
        <v>0</v>
      </c>
      <c r="M366" s="58">
        <v>0</v>
      </c>
      <c r="N366" s="58">
        <v>0</v>
      </c>
      <c r="O366" s="58">
        <v>0</v>
      </c>
      <c r="P366" s="37">
        <v>0</v>
      </c>
    </row>
    <row r="367" spans="1:18" ht="13.8" thickBot="1" x14ac:dyDescent="0.3">
      <c r="A367" s="143"/>
      <c r="B367" s="159"/>
      <c r="C367" s="37" t="s">
        <v>29</v>
      </c>
      <c r="D367" s="58">
        <v>0</v>
      </c>
      <c r="E367" s="37">
        <v>0</v>
      </c>
      <c r="F367" s="37">
        <v>0</v>
      </c>
      <c r="G367" s="58">
        <v>0</v>
      </c>
      <c r="H367" s="37">
        <v>0</v>
      </c>
      <c r="I367" s="37">
        <v>0</v>
      </c>
      <c r="J367" s="37">
        <v>0</v>
      </c>
      <c r="K367" s="58">
        <v>0</v>
      </c>
      <c r="L367" s="37">
        <v>0</v>
      </c>
      <c r="M367" s="58">
        <v>0</v>
      </c>
      <c r="N367" s="58">
        <v>0</v>
      </c>
      <c r="O367" s="58">
        <v>0</v>
      </c>
      <c r="P367" s="37">
        <v>0</v>
      </c>
    </row>
    <row r="368" spans="1:18" ht="13.8" thickBot="1" x14ac:dyDescent="0.3">
      <c r="A368" s="143"/>
      <c r="B368" s="159"/>
      <c r="C368" s="37" t="s">
        <v>30</v>
      </c>
      <c r="D368" s="58">
        <v>0</v>
      </c>
      <c r="E368" s="37">
        <v>0</v>
      </c>
      <c r="F368" s="37">
        <v>0</v>
      </c>
      <c r="G368" s="58">
        <v>0</v>
      </c>
      <c r="H368" s="37">
        <v>0</v>
      </c>
      <c r="I368" s="37">
        <v>0</v>
      </c>
      <c r="J368" s="37">
        <v>0</v>
      </c>
      <c r="K368" s="58">
        <v>0</v>
      </c>
      <c r="L368" s="37">
        <v>0</v>
      </c>
      <c r="M368" s="58">
        <v>0</v>
      </c>
      <c r="N368" s="58">
        <v>0</v>
      </c>
      <c r="O368" s="58">
        <v>0</v>
      </c>
      <c r="P368" s="37">
        <v>0</v>
      </c>
    </row>
    <row r="369" spans="1:18" ht="13.8" thickBot="1" x14ac:dyDescent="0.3">
      <c r="A369" s="144"/>
      <c r="B369" s="152"/>
      <c r="C369" s="37" t="s">
        <v>31</v>
      </c>
      <c r="D369" s="58">
        <v>10554.424000000001</v>
      </c>
      <c r="E369" s="37">
        <v>9199.4700000000012</v>
      </c>
      <c r="F369" s="37">
        <v>9364.0130000000008</v>
      </c>
      <c r="G369" s="58">
        <v>6000.0309999999999</v>
      </c>
      <c r="H369" s="37">
        <v>2030.932</v>
      </c>
      <c r="I369" s="37">
        <v>1119.174</v>
      </c>
      <c r="J369" s="37">
        <v>634.20000000000005</v>
      </c>
      <c r="K369" s="58">
        <v>1156.4829999999999</v>
      </c>
      <c r="L369" s="37">
        <v>1144.1559999999999</v>
      </c>
      <c r="M369" s="58">
        <v>6262.6869999999999</v>
      </c>
      <c r="N369" s="58">
        <v>7358.1859999999997</v>
      </c>
      <c r="O369" s="58">
        <v>9614.6239999999998</v>
      </c>
      <c r="P369" s="37">
        <v>64438.380000000005</v>
      </c>
    </row>
    <row r="370" spans="1:18" ht="13.8" thickBot="1" x14ac:dyDescent="0.3">
      <c r="A370" s="142">
        <v>3</v>
      </c>
      <c r="B370" s="151" t="s">
        <v>137</v>
      </c>
      <c r="C370" s="37" t="s">
        <v>26</v>
      </c>
      <c r="D370" s="58">
        <v>440.49</v>
      </c>
      <c r="E370" s="37">
        <v>376.036</v>
      </c>
      <c r="F370" s="37">
        <v>376.85299999999995</v>
      </c>
      <c r="G370" s="58">
        <v>201.00700000000001</v>
      </c>
      <c r="H370" s="37">
        <v>31.561</v>
      </c>
      <c r="I370" s="37">
        <v>0</v>
      </c>
      <c r="J370" s="37">
        <v>0</v>
      </c>
      <c r="K370" s="58">
        <v>0</v>
      </c>
      <c r="L370" s="37">
        <v>0</v>
      </c>
      <c r="M370" s="58">
        <v>211.05500000000001</v>
      </c>
      <c r="N370" s="58">
        <v>273.61400000000003</v>
      </c>
      <c r="O370" s="58">
        <v>390.24899999999997</v>
      </c>
      <c r="P370" s="37">
        <v>2300.8650000000002</v>
      </c>
    </row>
    <row r="371" spans="1:18" ht="13.8" thickBot="1" x14ac:dyDescent="0.3">
      <c r="A371" s="143"/>
      <c r="B371" s="159"/>
      <c r="C371" s="37" t="s">
        <v>27</v>
      </c>
      <c r="D371" s="58">
        <v>34.000999999999998</v>
      </c>
      <c r="E371" s="37">
        <v>31.806000000000001</v>
      </c>
      <c r="F371" s="37">
        <v>34.000999999999998</v>
      </c>
      <c r="G371" s="58">
        <v>32.904000000000003</v>
      </c>
      <c r="H371" s="37">
        <v>23.201000000000001</v>
      </c>
      <c r="I371" s="37">
        <v>19.446999999999999</v>
      </c>
      <c r="J371" s="37">
        <v>11.019</v>
      </c>
      <c r="K371" s="58">
        <v>20.096</v>
      </c>
      <c r="L371" s="37">
        <v>19.446999999999999</v>
      </c>
      <c r="M371" s="58">
        <v>34.000999999999998</v>
      </c>
      <c r="N371" s="58">
        <v>32.904000000000003</v>
      </c>
      <c r="O371" s="58">
        <v>34.000999999999998</v>
      </c>
      <c r="P371" s="37">
        <v>326.82799999999997</v>
      </c>
    </row>
    <row r="372" spans="1:18" ht="13.8" thickBot="1" x14ac:dyDescent="0.3">
      <c r="A372" s="143"/>
      <c r="B372" s="159"/>
      <c r="C372" s="37" t="s">
        <v>28</v>
      </c>
      <c r="D372" s="58">
        <v>0</v>
      </c>
      <c r="E372" s="37">
        <v>0</v>
      </c>
      <c r="F372" s="37">
        <v>0</v>
      </c>
      <c r="G372" s="58">
        <v>0</v>
      </c>
      <c r="H372" s="37">
        <v>0</v>
      </c>
      <c r="I372" s="37">
        <v>0</v>
      </c>
      <c r="J372" s="37">
        <v>0</v>
      </c>
      <c r="K372" s="58">
        <v>0</v>
      </c>
      <c r="L372" s="37">
        <v>0</v>
      </c>
      <c r="M372" s="58">
        <v>0</v>
      </c>
      <c r="N372" s="58">
        <v>0</v>
      </c>
      <c r="O372" s="58">
        <v>0</v>
      </c>
      <c r="P372" s="37">
        <v>0</v>
      </c>
    </row>
    <row r="373" spans="1:18" ht="13.8" thickBot="1" x14ac:dyDescent="0.3">
      <c r="A373" s="143"/>
      <c r="B373" s="159"/>
      <c r="C373" s="37" t="s">
        <v>29</v>
      </c>
      <c r="D373" s="58">
        <v>0</v>
      </c>
      <c r="E373" s="37">
        <v>0</v>
      </c>
      <c r="F373" s="37">
        <v>0</v>
      </c>
      <c r="G373" s="58">
        <v>0</v>
      </c>
      <c r="H373" s="37">
        <v>0</v>
      </c>
      <c r="I373" s="37">
        <v>0</v>
      </c>
      <c r="J373" s="37">
        <v>0</v>
      </c>
      <c r="K373" s="58">
        <v>0</v>
      </c>
      <c r="L373" s="37">
        <v>0</v>
      </c>
      <c r="M373" s="58">
        <v>0</v>
      </c>
      <c r="N373" s="58">
        <v>0</v>
      </c>
      <c r="O373" s="58">
        <v>0</v>
      </c>
      <c r="P373" s="37">
        <v>0</v>
      </c>
    </row>
    <row r="374" spans="1:18" ht="13.8" thickBot="1" x14ac:dyDescent="0.3">
      <c r="A374" s="143"/>
      <c r="B374" s="159"/>
      <c r="C374" s="37" t="s">
        <v>30</v>
      </c>
      <c r="D374" s="58">
        <v>24.352999999999998</v>
      </c>
      <c r="E374" s="37">
        <v>20.763000000000002</v>
      </c>
      <c r="F374" s="37">
        <v>20.788</v>
      </c>
      <c r="G374" s="58">
        <v>10.952999999999999</v>
      </c>
      <c r="H374" s="37">
        <v>1.6890000000000001</v>
      </c>
      <c r="I374" s="37">
        <v>0</v>
      </c>
      <c r="J374" s="37">
        <v>0</v>
      </c>
      <c r="K374" s="58">
        <v>0</v>
      </c>
      <c r="L374" s="37">
        <v>0</v>
      </c>
      <c r="M374" s="58">
        <v>11.508000000000001</v>
      </c>
      <c r="N374" s="58">
        <v>15.018000000000001</v>
      </c>
      <c r="O374" s="58">
        <v>21.538</v>
      </c>
      <c r="P374" s="37">
        <v>126.61</v>
      </c>
    </row>
    <row r="375" spans="1:18" ht="13.8" thickBot="1" x14ac:dyDescent="0.3">
      <c r="A375" s="144"/>
      <c r="B375" s="152"/>
      <c r="C375" s="37" t="s">
        <v>31</v>
      </c>
      <c r="D375" s="58">
        <v>498.84399999999999</v>
      </c>
      <c r="E375" s="37">
        <v>428.60500000000002</v>
      </c>
      <c r="F375" s="37">
        <v>431.642</v>
      </c>
      <c r="G375" s="58">
        <v>244.864</v>
      </c>
      <c r="H375" s="37">
        <v>56.451000000000001</v>
      </c>
      <c r="I375" s="37">
        <v>19.446999999999999</v>
      </c>
      <c r="J375" s="37">
        <v>11.019</v>
      </c>
      <c r="K375" s="58">
        <v>20.096</v>
      </c>
      <c r="L375" s="37">
        <v>19.446999999999999</v>
      </c>
      <c r="M375" s="58">
        <v>256.56400000000002</v>
      </c>
      <c r="N375" s="58">
        <v>321.536</v>
      </c>
      <c r="O375" s="58">
        <v>445.78800000000001</v>
      </c>
      <c r="P375" s="37">
        <v>2754.3029999999999</v>
      </c>
    </row>
    <row r="376" spans="1:18" ht="13.8" thickBot="1" x14ac:dyDescent="0.3">
      <c r="A376" s="138" t="s">
        <v>36</v>
      </c>
      <c r="B376" s="139"/>
      <c r="C376" s="37" t="s">
        <v>26</v>
      </c>
      <c r="D376" s="36">
        <v>10943.746000000001</v>
      </c>
      <c r="E376" s="37">
        <v>9421.8070000000007</v>
      </c>
      <c r="F376" s="37">
        <v>9502.7970000000023</v>
      </c>
      <c r="G376" s="37">
        <v>5489.92</v>
      </c>
      <c r="H376" s="37">
        <v>964.9</v>
      </c>
      <c r="I376" s="37">
        <v>0</v>
      </c>
      <c r="J376" s="37">
        <v>0</v>
      </c>
      <c r="K376" s="37">
        <v>0</v>
      </c>
      <c r="L376" s="37">
        <v>0</v>
      </c>
      <c r="M376" s="37">
        <v>5748.7509999999993</v>
      </c>
      <c r="N376" s="37">
        <v>7133.9169999999995</v>
      </c>
      <c r="O376" s="37">
        <v>9806.1510000000017</v>
      </c>
      <c r="P376" s="37">
        <v>59011.989000000001</v>
      </c>
    </row>
    <row r="377" spans="1:18" ht="13.8" thickBot="1" x14ac:dyDescent="0.3">
      <c r="A377" s="140"/>
      <c r="B377" s="141"/>
      <c r="C377" s="37" t="s">
        <v>27</v>
      </c>
      <c r="D377" s="37">
        <v>1544.3090000000002</v>
      </c>
      <c r="E377" s="37">
        <v>1444.6780000000001</v>
      </c>
      <c r="F377" s="37">
        <v>1544.3090000000002</v>
      </c>
      <c r="G377" s="37">
        <v>1494.4909999999998</v>
      </c>
      <c r="H377" s="37">
        <v>1316.5800000000002</v>
      </c>
      <c r="I377" s="37">
        <v>1217.3939999999998</v>
      </c>
      <c r="J377" s="38">
        <v>689.85799999999995</v>
      </c>
      <c r="K377" s="36">
        <v>1257.9779999999998</v>
      </c>
      <c r="L377" s="37">
        <v>1242.3759999999997</v>
      </c>
      <c r="M377" s="37">
        <v>1544.3090000000002</v>
      </c>
      <c r="N377" s="37">
        <v>1494.4909999999998</v>
      </c>
      <c r="O377" s="37">
        <v>1544.3090000000002</v>
      </c>
      <c r="P377" s="37">
        <v>16335.082</v>
      </c>
    </row>
    <row r="378" spans="1:18" ht="13.8" thickBot="1" x14ac:dyDescent="0.3">
      <c r="A378" s="140"/>
      <c r="B378" s="141"/>
      <c r="C378" s="37" t="s">
        <v>28</v>
      </c>
      <c r="D378" s="37">
        <v>195.58100000000002</v>
      </c>
      <c r="E378" s="37">
        <v>167.18799999999999</v>
      </c>
      <c r="F378" s="37">
        <v>167.72199999999998</v>
      </c>
      <c r="G378" s="37">
        <v>90.652000000000001</v>
      </c>
      <c r="H378" s="37">
        <v>14.524000000000001</v>
      </c>
      <c r="I378" s="37">
        <v>0</v>
      </c>
      <c r="J378" s="37">
        <v>0</v>
      </c>
      <c r="K378" s="37">
        <v>0</v>
      </c>
      <c r="L378" s="37">
        <v>0</v>
      </c>
      <c r="M378" s="37">
        <v>95.14</v>
      </c>
      <c r="N378" s="37">
        <v>122.437</v>
      </c>
      <c r="O378" s="37">
        <v>173.58699999999999</v>
      </c>
      <c r="P378" s="37">
        <v>1026.8309999999999</v>
      </c>
    </row>
    <row r="379" spans="1:18" ht="13.8" thickBot="1" x14ac:dyDescent="0.3">
      <c r="A379" s="140"/>
      <c r="B379" s="141"/>
      <c r="C379" s="37" t="s">
        <v>29</v>
      </c>
      <c r="D379" s="37">
        <v>0</v>
      </c>
      <c r="E379" s="37">
        <v>0</v>
      </c>
      <c r="F379" s="37">
        <v>0</v>
      </c>
      <c r="G379" s="37">
        <v>0</v>
      </c>
      <c r="H379" s="37">
        <v>0</v>
      </c>
      <c r="I379" s="37">
        <v>0</v>
      </c>
      <c r="J379" s="37">
        <v>0</v>
      </c>
      <c r="K379" s="37">
        <v>0</v>
      </c>
      <c r="L379" s="37">
        <v>0</v>
      </c>
      <c r="M379" s="37">
        <v>0</v>
      </c>
      <c r="N379" s="37">
        <v>0</v>
      </c>
      <c r="O379" s="37">
        <v>0</v>
      </c>
      <c r="P379" s="37">
        <v>0</v>
      </c>
    </row>
    <row r="380" spans="1:18" ht="13.8" thickBot="1" x14ac:dyDescent="0.3">
      <c r="A380" s="140"/>
      <c r="B380" s="141"/>
      <c r="C380" s="37" t="s">
        <v>30</v>
      </c>
      <c r="D380" s="37">
        <v>64.021999999999991</v>
      </c>
      <c r="E380" s="37">
        <v>54.846000000000004</v>
      </c>
      <c r="F380" s="37">
        <v>55.115000000000002</v>
      </c>
      <c r="G380" s="37">
        <v>30.437999999999995</v>
      </c>
      <c r="H380" s="37">
        <v>5.0369999999999999</v>
      </c>
      <c r="I380" s="37">
        <v>0</v>
      </c>
      <c r="J380" s="37">
        <v>0</v>
      </c>
      <c r="K380" s="37">
        <v>0</v>
      </c>
      <c r="L380" s="37">
        <v>0</v>
      </c>
      <c r="M380" s="37">
        <v>31.923999999999999</v>
      </c>
      <c r="N380" s="37">
        <v>40.591999999999999</v>
      </c>
      <c r="O380" s="37">
        <v>56.989999999999995</v>
      </c>
      <c r="P380" s="37">
        <v>338.964</v>
      </c>
    </row>
    <row r="381" spans="1:18" ht="13.8" thickBot="1" x14ac:dyDescent="0.3">
      <c r="A381" s="161"/>
      <c r="B381" s="162"/>
      <c r="C381" s="37" t="s">
        <v>31</v>
      </c>
      <c r="D381" s="36">
        <v>12747.657999999999</v>
      </c>
      <c r="E381" s="37">
        <v>11088.518999999998</v>
      </c>
      <c r="F381" s="37">
        <v>11269.943000000001</v>
      </c>
      <c r="G381" s="37">
        <v>7105.5010000000002</v>
      </c>
      <c r="H381" s="37">
        <v>2301.0409999999997</v>
      </c>
      <c r="I381" s="37">
        <v>1217.3939999999998</v>
      </c>
      <c r="J381" s="38">
        <v>689.85799999999995</v>
      </c>
      <c r="K381" s="36">
        <v>1257.9779999999998</v>
      </c>
      <c r="L381" s="37">
        <v>1242.3759999999997</v>
      </c>
      <c r="M381" s="37">
        <v>7420.1239999999989</v>
      </c>
      <c r="N381" s="37">
        <v>8791.4369999999999</v>
      </c>
      <c r="O381" s="36">
        <v>11581.037</v>
      </c>
      <c r="P381" s="37">
        <v>76712.865999999995</v>
      </c>
      <c r="R381" s="55">
        <f>P363+P369+P375</f>
        <v>76712.866000000009</v>
      </c>
    </row>
    <row r="382" spans="1:18" ht="13.8" thickBot="1" x14ac:dyDescent="0.3">
      <c r="A382" s="163" t="s">
        <v>59</v>
      </c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  <c r="L382" s="164"/>
      <c r="M382" s="164"/>
      <c r="N382" s="164"/>
      <c r="O382" s="164"/>
      <c r="P382" s="165"/>
    </row>
    <row r="383" spans="1:18" ht="13.5" customHeight="1" thickBot="1" x14ac:dyDescent="0.3">
      <c r="A383" s="179" t="s">
        <v>8</v>
      </c>
      <c r="B383" s="181" t="s">
        <v>120</v>
      </c>
      <c r="C383" s="151"/>
      <c r="D383" s="188" t="s">
        <v>117</v>
      </c>
      <c r="E383" s="189"/>
      <c r="F383" s="189"/>
      <c r="G383" s="189"/>
      <c r="H383" s="189"/>
      <c r="I383" s="189"/>
      <c r="J383" s="189"/>
      <c r="K383" s="189"/>
      <c r="L383" s="189"/>
      <c r="M383" s="189"/>
      <c r="N383" s="189"/>
      <c r="O383" s="189"/>
      <c r="P383" s="190"/>
    </row>
    <row r="384" spans="1:18" ht="13.8" thickBot="1" x14ac:dyDescent="0.3">
      <c r="A384" s="180"/>
      <c r="B384" s="182"/>
      <c r="C384" s="152"/>
      <c r="D384" s="36" t="s">
        <v>10</v>
      </c>
      <c r="E384" s="36" t="s">
        <v>11</v>
      </c>
      <c r="F384" s="35" t="s">
        <v>12</v>
      </c>
      <c r="G384" s="36" t="s">
        <v>13</v>
      </c>
      <c r="H384" s="35" t="s">
        <v>14</v>
      </c>
      <c r="I384" s="35" t="s">
        <v>15</v>
      </c>
      <c r="J384" s="35" t="s">
        <v>16</v>
      </c>
      <c r="K384" s="36" t="s">
        <v>17</v>
      </c>
      <c r="L384" s="37" t="s">
        <v>18</v>
      </c>
      <c r="M384" s="36" t="s">
        <v>19</v>
      </c>
      <c r="N384" s="36" t="s">
        <v>20</v>
      </c>
      <c r="O384" s="37" t="s">
        <v>21</v>
      </c>
      <c r="P384" s="35" t="s">
        <v>22</v>
      </c>
    </row>
    <row r="385" spans="1:16" ht="13.8" thickBot="1" x14ac:dyDescent="0.3">
      <c r="A385" s="142">
        <v>1</v>
      </c>
      <c r="B385" s="156" t="s">
        <v>134</v>
      </c>
      <c r="C385" s="37" t="s">
        <v>26</v>
      </c>
      <c r="D385" s="58">
        <v>1782.51</v>
      </c>
      <c r="E385" s="58">
        <v>1528.95</v>
      </c>
      <c r="F385" s="37">
        <v>1537.797</v>
      </c>
      <c r="G385" s="58">
        <v>858.75800000000004</v>
      </c>
      <c r="H385" s="37">
        <v>144.244</v>
      </c>
      <c r="I385" s="37">
        <v>0</v>
      </c>
      <c r="J385" s="37">
        <v>0</v>
      </c>
      <c r="K385" s="58">
        <v>0</v>
      </c>
      <c r="L385" s="37">
        <v>0</v>
      </c>
      <c r="M385" s="58">
        <v>900.26199999999994</v>
      </c>
      <c r="N385" s="58">
        <v>1137.95</v>
      </c>
      <c r="O385" s="37">
        <v>1589.3150000000001</v>
      </c>
      <c r="P385" s="37">
        <v>9479.7860000000001</v>
      </c>
    </row>
    <row r="386" spans="1:16" ht="13.8" thickBot="1" x14ac:dyDescent="0.3">
      <c r="A386" s="143"/>
      <c r="B386" s="157"/>
      <c r="C386" s="37" t="s">
        <v>27</v>
      </c>
      <c r="D386" s="58">
        <v>250.934</v>
      </c>
      <c r="E386" s="58">
        <v>234.74600000000001</v>
      </c>
      <c r="F386" s="37">
        <v>250.934</v>
      </c>
      <c r="G386" s="58">
        <v>242.84300000000002</v>
      </c>
      <c r="H386" s="37">
        <v>250.93199999999999</v>
      </c>
      <c r="I386" s="37">
        <v>242.83800000000002</v>
      </c>
      <c r="J386" s="37">
        <v>250.929</v>
      </c>
      <c r="K386" s="58">
        <v>137.60500000000002</v>
      </c>
      <c r="L386" s="37">
        <v>242.83900000000003</v>
      </c>
      <c r="M386" s="58">
        <v>250.934</v>
      </c>
      <c r="N386" s="58">
        <v>242.84300000000002</v>
      </c>
      <c r="O386" s="37">
        <v>250.934</v>
      </c>
      <c r="P386" s="37">
        <v>2849.3110000000001</v>
      </c>
    </row>
    <row r="387" spans="1:16" ht="13.8" thickBot="1" x14ac:dyDescent="0.3">
      <c r="A387" s="143"/>
      <c r="B387" s="157"/>
      <c r="C387" s="37" t="s">
        <v>28</v>
      </c>
      <c r="D387" s="58">
        <v>249.64400000000001</v>
      </c>
      <c r="E387" s="58">
        <v>205.952</v>
      </c>
      <c r="F387" s="37">
        <v>200.92499999999998</v>
      </c>
      <c r="G387" s="58">
        <v>69.131</v>
      </c>
      <c r="H387" s="37">
        <v>1.5619999999999998</v>
      </c>
      <c r="I387" s="37">
        <v>0</v>
      </c>
      <c r="J387" s="37">
        <v>0</v>
      </c>
      <c r="K387" s="58">
        <v>0</v>
      </c>
      <c r="L387" s="37">
        <v>0</v>
      </c>
      <c r="M387" s="58">
        <v>74.000999999999991</v>
      </c>
      <c r="N387" s="58">
        <v>124.71600000000001</v>
      </c>
      <c r="O387" s="37">
        <v>211.18199999999999</v>
      </c>
      <c r="P387" s="37">
        <v>1137.1130000000001</v>
      </c>
    </row>
    <row r="388" spans="1:16" ht="13.8" thickBot="1" x14ac:dyDescent="0.3">
      <c r="A388" s="143"/>
      <c r="B388" s="157"/>
      <c r="C388" s="37" t="s">
        <v>29</v>
      </c>
      <c r="D388" s="58">
        <v>0</v>
      </c>
      <c r="E388" s="58">
        <v>0</v>
      </c>
      <c r="F388" s="37">
        <v>0</v>
      </c>
      <c r="G388" s="58">
        <v>0</v>
      </c>
      <c r="H388" s="37">
        <v>0</v>
      </c>
      <c r="I388" s="37">
        <v>0</v>
      </c>
      <c r="J388" s="37">
        <v>0</v>
      </c>
      <c r="K388" s="58">
        <v>0</v>
      </c>
      <c r="L388" s="37">
        <v>0</v>
      </c>
      <c r="M388" s="58">
        <v>0</v>
      </c>
      <c r="N388" s="58">
        <v>0</v>
      </c>
      <c r="O388" s="37">
        <v>0</v>
      </c>
      <c r="P388" s="37">
        <v>0</v>
      </c>
    </row>
    <row r="389" spans="1:16" ht="13.8" thickBot="1" x14ac:dyDescent="0.3">
      <c r="A389" s="143"/>
      <c r="B389" s="157"/>
      <c r="C389" s="37" t="s">
        <v>30</v>
      </c>
      <c r="D389" s="58">
        <v>41.052999999999997</v>
      </c>
      <c r="E389" s="58">
        <v>35.233000000000004</v>
      </c>
      <c r="F389" s="37">
        <v>35.454000000000001</v>
      </c>
      <c r="G389" s="58">
        <v>19.908999999999999</v>
      </c>
      <c r="H389" s="37">
        <v>3.37</v>
      </c>
      <c r="I389" s="37">
        <v>0</v>
      </c>
      <c r="J389" s="37">
        <v>0</v>
      </c>
      <c r="K389" s="58">
        <v>0</v>
      </c>
      <c r="L389" s="37">
        <v>0</v>
      </c>
      <c r="M389" s="58">
        <v>20.868999999999996</v>
      </c>
      <c r="N389" s="58">
        <v>26.298999999999999</v>
      </c>
      <c r="O389" s="37">
        <v>36.631</v>
      </c>
      <c r="P389" s="37">
        <v>218.81800000000001</v>
      </c>
    </row>
    <row r="390" spans="1:16" ht="13.8" thickBot="1" x14ac:dyDescent="0.3">
      <c r="A390" s="144"/>
      <c r="B390" s="158"/>
      <c r="C390" s="37" t="s">
        <v>31</v>
      </c>
      <c r="D390" s="58">
        <v>2324.1409999999996</v>
      </c>
      <c r="E390" s="58">
        <v>2004.8810000000001</v>
      </c>
      <c r="F390" s="37">
        <v>2025.11</v>
      </c>
      <c r="G390" s="58">
        <v>1190.6410000000001</v>
      </c>
      <c r="H390" s="37">
        <v>400.108</v>
      </c>
      <c r="I390" s="37">
        <v>242.83800000000002</v>
      </c>
      <c r="J390" s="37">
        <v>250.929</v>
      </c>
      <c r="K390" s="58">
        <v>137.60500000000002</v>
      </c>
      <c r="L390" s="37">
        <v>242.83900000000003</v>
      </c>
      <c r="M390" s="58">
        <v>1246.066</v>
      </c>
      <c r="N390" s="58">
        <v>1531.8080000000002</v>
      </c>
      <c r="O390" s="37">
        <v>2088.0620000000004</v>
      </c>
      <c r="P390" s="37">
        <v>13685.028</v>
      </c>
    </row>
    <row r="391" spans="1:16" ht="13.8" thickBot="1" x14ac:dyDescent="0.3">
      <c r="A391" s="142">
        <v>2</v>
      </c>
      <c r="B391" s="151" t="s">
        <v>125</v>
      </c>
      <c r="C391" s="37" t="s">
        <v>26</v>
      </c>
      <c r="D391" s="58">
        <v>6821.0360000000001</v>
      </c>
      <c r="E391" s="58">
        <v>5878.3630000000003</v>
      </c>
      <c r="F391" s="37">
        <v>5933.3720000000003</v>
      </c>
      <c r="G391" s="58">
        <v>3458.7460000000001</v>
      </c>
      <c r="H391" s="37">
        <v>614.88699999999994</v>
      </c>
      <c r="I391" s="37">
        <v>0</v>
      </c>
      <c r="J391" s="37">
        <v>0</v>
      </c>
      <c r="K391" s="58">
        <v>0</v>
      </c>
      <c r="L391" s="37">
        <v>0</v>
      </c>
      <c r="M391" s="58">
        <v>3620.7560000000003</v>
      </c>
      <c r="N391" s="58">
        <v>4471.5039999999999</v>
      </c>
      <c r="O391" s="37">
        <v>6120.2460000000001</v>
      </c>
      <c r="P391" s="37">
        <v>36918.909999999996</v>
      </c>
    </row>
    <row r="392" spans="1:16" ht="13.8" thickBot="1" x14ac:dyDescent="0.3">
      <c r="A392" s="143"/>
      <c r="B392" s="159"/>
      <c r="C392" s="37" t="s">
        <v>27</v>
      </c>
      <c r="D392" s="58">
        <v>1694.3440000000001</v>
      </c>
      <c r="E392" s="58">
        <v>1585.03</v>
      </c>
      <c r="F392" s="37">
        <v>1694.3440000000001</v>
      </c>
      <c r="G392" s="58">
        <v>1639.69</v>
      </c>
      <c r="H392" s="37">
        <v>1528.029</v>
      </c>
      <c r="I392" s="37">
        <v>1445.7759999999998</v>
      </c>
      <c r="J392" s="37">
        <v>1493.9649999999999</v>
      </c>
      <c r="K392" s="58">
        <v>819.27100000000007</v>
      </c>
      <c r="L392" s="37">
        <v>1478.739</v>
      </c>
      <c r="M392" s="58">
        <v>1694.3440000000001</v>
      </c>
      <c r="N392" s="58">
        <v>1639.69</v>
      </c>
      <c r="O392" s="37">
        <v>1694.3440000000001</v>
      </c>
      <c r="P392" s="37">
        <v>18407.565999999999</v>
      </c>
    </row>
    <row r="393" spans="1:16" ht="13.8" thickBot="1" x14ac:dyDescent="0.3">
      <c r="A393" s="143"/>
      <c r="B393" s="159"/>
      <c r="C393" s="37" t="s">
        <v>28</v>
      </c>
      <c r="D393" s="58">
        <v>0</v>
      </c>
      <c r="E393" s="58">
        <v>0</v>
      </c>
      <c r="F393" s="37">
        <v>0</v>
      </c>
      <c r="G393" s="58">
        <v>0</v>
      </c>
      <c r="H393" s="37">
        <v>0</v>
      </c>
      <c r="I393" s="37">
        <v>0</v>
      </c>
      <c r="J393" s="37">
        <v>0</v>
      </c>
      <c r="K393" s="58">
        <v>0</v>
      </c>
      <c r="L393" s="37">
        <v>0</v>
      </c>
      <c r="M393" s="58">
        <v>0</v>
      </c>
      <c r="N393" s="58">
        <v>0</v>
      </c>
      <c r="O393" s="37">
        <v>0</v>
      </c>
      <c r="P393" s="37">
        <v>0</v>
      </c>
    </row>
    <row r="394" spans="1:16" ht="13.8" thickBot="1" x14ac:dyDescent="0.3">
      <c r="A394" s="143"/>
      <c r="B394" s="159"/>
      <c r="C394" s="37" t="s">
        <v>29</v>
      </c>
      <c r="D394" s="58">
        <v>0</v>
      </c>
      <c r="E394" s="58">
        <v>0</v>
      </c>
      <c r="F394" s="37">
        <v>0</v>
      </c>
      <c r="G394" s="58">
        <v>0</v>
      </c>
      <c r="H394" s="37">
        <v>0</v>
      </c>
      <c r="I394" s="37">
        <v>0</v>
      </c>
      <c r="J394" s="37">
        <v>0</v>
      </c>
      <c r="K394" s="58">
        <v>0</v>
      </c>
      <c r="L394" s="37">
        <v>0</v>
      </c>
      <c r="M394" s="58">
        <v>0</v>
      </c>
      <c r="N394" s="58">
        <v>0</v>
      </c>
      <c r="O394" s="37">
        <v>0</v>
      </c>
      <c r="P394" s="37">
        <v>0</v>
      </c>
    </row>
    <row r="395" spans="1:16" ht="13.8" thickBot="1" x14ac:dyDescent="0.3">
      <c r="A395" s="143"/>
      <c r="B395" s="159"/>
      <c r="C395" s="37" t="s">
        <v>30</v>
      </c>
      <c r="D395" s="58">
        <v>0</v>
      </c>
      <c r="E395" s="58">
        <v>0</v>
      </c>
      <c r="F395" s="37">
        <v>0</v>
      </c>
      <c r="G395" s="58">
        <v>0</v>
      </c>
      <c r="H395" s="37">
        <v>0</v>
      </c>
      <c r="I395" s="37">
        <v>0</v>
      </c>
      <c r="J395" s="37">
        <v>0</v>
      </c>
      <c r="K395" s="58">
        <v>0</v>
      </c>
      <c r="L395" s="37">
        <v>0</v>
      </c>
      <c r="M395" s="58">
        <v>0</v>
      </c>
      <c r="N395" s="58">
        <v>0</v>
      </c>
      <c r="O395" s="37">
        <v>0</v>
      </c>
      <c r="P395" s="37">
        <v>0</v>
      </c>
    </row>
    <row r="396" spans="1:16" ht="13.8" thickBot="1" x14ac:dyDescent="0.3">
      <c r="A396" s="144"/>
      <c r="B396" s="152"/>
      <c r="C396" s="37" t="s">
        <v>31</v>
      </c>
      <c r="D396" s="58">
        <v>8515.380000000001</v>
      </c>
      <c r="E396" s="58">
        <v>7463.393</v>
      </c>
      <c r="F396" s="37">
        <v>7627.7160000000003</v>
      </c>
      <c r="G396" s="58">
        <v>5098.4359999999997</v>
      </c>
      <c r="H396" s="37">
        <v>2142.9160000000002</v>
      </c>
      <c r="I396" s="37">
        <v>1445.7759999999998</v>
      </c>
      <c r="J396" s="37">
        <v>1493.9649999999999</v>
      </c>
      <c r="K396" s="58">
        <v>819.27100000000007</v>
      </c>
      <c r="L396" s="37">
        <v>1478.739</v>
      </c>
      <c r="M396" s="58">
        <v>5315.1</v>
      </c>
      <c r="N396" s="58">
        <v>6111.1939999999995</v>
      </c>
      <c r="O396" s="37">
        <v>7814.59</v>
      </c>
      <c r="P396" s="37">
        <v>55326.475999999995</v>
      </c>
    </row>
    <row r="397" spans="1:16" ht="13.8" thickBot="1" x14ac:dyDescent="0.3">
      <c r="A397" s="142">
        <v>3</v>
      </c>
      <c r="B397" s="151" t="s">
        <v>137</v>
      </c>
      <c r="C397" s="37" t="s">
        <v>26</v>
      </c>
      <c r="D397" s="58">
        <v>2268.848</v>
      </c>
      <c r="E397" s="58">
        <v>1930.671</v>
      </c>
      <c r="F397" s="37">
        <v>1930.1190000000001</v>
      </c>
      <c r="G397" s="58">
        <v>996.58399999999995</v>
      </c>
      <c r="H397" s="37">
        <v>148.435</v>
      </c>
      <c r="I397" s="37">
        <v>0</v>
      </c>
      <c r="J397" s="37">
        <v>0</v>
      </c>
      <c r="K397" s="58">
        <v>0</v>
      </c>
      <c r="L397" s="37">
        <v>0</v>
      </c>
      <c r="M397" s="58">
        <v>1047.6290000000001</v>
      </c>
      <c r="N397" s="58">
        <v>1383.048</v>
      </c>
      <c r="O397" s="37">
        <v>2001.4280000000001</v>
      </c>
      <c r="P397" s="37">
        <v>11706.762000000001</v>
      </c>
    </row>
    <row r="398" spans="1:16" ht="13.8" thickBot="1" x14ac:dyDescent="0.3">
      <c r="A398" s="143"/>
      <c r="B398" s="159"/>
      <c r="C398" s="37" t="s">
        <v>27</v>
      </c>
      <c r="D398" s="58">
        <v>13.622</v>
      </c>
      <c r="E398" s="58">
        <v>12.743</v>
      </c>
      <c r="F398" s="37">
        <v>13.622</v>
      </c>
      <c r="G398" s="58">
        <v>13.181999999999999</v>
      </c>
      <c r="H398" s="37">
        <v>13.412000000000001</v>
      </c>
      <c r="I398" s="37">
        <v>12.908999999999999</v>
      </c>
      <c r="J398" s="37">
        <v>13.34</v>
      </c>
      <c r="K398" s="58">
        <v>7.3159999999999998</v>
      </c>
      <c r="L398" s="37">
        <v>12.908999999999999</v>
      </c>
      <c r="M398" s="58">
        <v>13.622</v>
      </c>
      <c r="N398" s="58">
        <v>13.181999999999999</v>
      </c>
      <c r="O398" s="37">
        <v>13.622</v>
      </c>
      <c r="P398" s="37">
        <v>153.48099999999999</v>
      </c>
    </row>
    <row r="399" spans="1:16" ht="13.8" thickBot="1" x14ac:dyDescent="0.3">
      <c r="A399" s="143"/>
      <c r="B399" s="159"/>
      <c r="C399" s="37" t="s">
        <v>28</v>
      </c>
      <c r="D399" s="58">
        <v>144.34200000000001</v>
      </c>
      <c r="E399" s="58">
        <v>122.163</v>
      </c>
      <c r="F399" s="37">
        <v>121.617</v>
      </c>
      <c r="G399" s="58">
        <v>59.241</v>
      </c>
      <c r="H399" s="37">
        <v>7.9269999999999996</v>
      </c>
      <c r="I399" s="37">
        <v>0</v>
      </c>
      <c r="J399" s="37">
        <v>0</v>
      </c>
      <c r="K399" s="58">
        <v>0</v>
      </c>
      <c r="L399" s="37">
        <v>0</v>
      </c>
      <c r="M399" s="58">
        <v>62.411999999999999</v>
      </c>
      <c r="N399" s="58">
        <v>85.168999999999997</v>
      </c>
      <c r="O399" s="37">
        <v>126.402</v>
      </c>
      <c r="P399" s="37">
        <v>729.27300000000002</v>
      </c>
    </row>
    <row r="400" spans="1:16" ht="13.8" thickBot="1" x14ac:dyDescent="0.3">
      <c r="A400" s="143"/>
      <c r="B400" s="159"/>
      <c r="C400" s="37" t="s">
        <v>29</v>
      </c>
      <c r="D400" s="58">
        <v>0</v>
      </c>
      <c r="E400" s="58">
        <v>0</v>
      </c>
      <c r="F400" s="37">
        <v>0</v>
      </c>
      <c r="G400" s="58">
        <v>0</v>
      </c>
      <c r="H400" s="37">
        <v>0</v>
      </c>
      <c r="I400" s="37">
        <v>0</v>
      </c>
      <c r="J400" s="37">
        <v>0</v>
      </c>
      <c r="K400" s="58">
        <v>0</v>
      </c>
      <c r="L400" s="37">
        <v>0</v>
      </c>
      <c r="M400" s="58">
        <v>0</v>
      </c>
      <c r="N400" s="58">
        <v>0</v>
      </c>
      <c r="O400" s="37">
        <v>0</v>
      </c>
      <c r="P400" s="37">
        <v>0</v>
      </c>
    </row>
    <row r="401" spans="1:18" ht="13.8" thickBot="1" x14ac:dyDescent="0.3">
      <c r="A401" s="143"/>
      <c r="B401" s="159"/>
      <c r="C401" s="37" t="s">
        <v>30</v>
      </c>
      <c r="D401" s="58">
        <v>43.386000000000003</v>
      </c>
      <c r="E401" s="58">
        <v>36.966999999999999</v>
      </c>
      <c r="F401" s="37">
        <v>36.991</v>
      </c>
      <c r="G401" s="58">
        <v>19.355</v>
      </c>
      <c r="H401" s="37">
        <v>2.9510000000000001</v>
      </c>
      <c r="I401" s="37">
        <v>0</v>
      </c>
      <c r="J401" s="37">
        <v>0</v>
      </c>
      <c r="K401" s="58">
        <v>0</v>
      </c>
      <c r="L401" s="37">
        <v>0</v>
      </c>
      <c r="M401" s="58">
        <v>20.339000000000002</v>
      </c>
      <c r="N401" s="58">
        <v>26.652000000000001</v>
      </c>
      <c r="O401" s="37">
        <v>38.339999999999996</v>
      </c>
      <c r="P401" s="37">
        <v>224.98100000000002</v>
      </c>
    </row>
    <row r="402" spans="1:18" ht="13.8" thickBot="1" x14ac:dyDescent="0.3">
      <c r="A402" s="144"/>
      <c r="B402" s="152"/>
      <c r="C402" s="37" t="s">
        <v>31</v>
      </c>
      <c r="D402" s="58">
        <v>2470.1980000000003</v>
      </c>
      <c r="E402" s="58">
        <v>2102.5440000000003</v>
      </c>
      <c r="F402" s="37">
        <v>2102.3490000000002</v>
      </c>
      <c r="G402" s="58">
        <v>1088.3619999999999</v>
      </c>
      <c r="H402" s="37">
        <v>172.72499999999999</v>
      </c>
      <c r="I402" s="37">
        <v>12.908999999999999</v>
      </c>
      <c r="J402" s="37">
        <v>13.34</v>
      </c>
      <c r="K402" s="58">
        <v>7.3159999999999998</v>
      </c>
      <c r="L402" s="37">
        <v>12.908999999999999</v>
      </c>
      <c r="M402" s="58">
        <v>1144.002</v>
      </c>
      <c r="N402" s="58">
        <v>1508.0509999999999</v>
      </c>
      <c r="O402" s="37">
        <v>2179.7919999999999</v>
      </c>
      <c r="P402" s="37">
        <v>12814.496999999999</v>
      </c>
    </row>
    <row r="403" spans="1:18" ht="13.8" thickBot="1" x14ac:dyDescent="0.3">
      <c r="A403" s="138" t="s">
        <v>36</v>
      </c>
      <c r="B403" s="139"/>
      <c r="C403" s="37" t="s">
        <v>26</v>
      </c>
      <c r="D403" s="36">
        <v>10872.394</v>
      </c>
      <c r="E403" s="37">
        <v>9337.9840000000004</v>
      </c>
      <c r="F403" s="37">
        <v>9401.2880000000005</v>
      </c>
      <c r="G403" s="37">
        <v>5314.0879999999997</v>
      </c>
      <c r="H403" s="37">
        <v>907.56600000000003</v>
      </c>
      <c r="I403" s="37">
        <v>0</v>
      </c>
      <c r="J403" s="37">
        <v>0</v>
      </c>
      <c r="K403" s="37">
        <v>0</v>
      </c>
      <c r="L403" s="37">
        <v>0</v>
      </c>
      <c r="M403" s="37">
        <v>5568.6469999999999</v>
      </c>
      <c r="N403" s="37">
        <v>6992.5020000000004</v>
      </c>
      <c r="O403" s="37">
        <v>9710.9889999999996</v>
      </c>
      <c r="P403" s="37">
        <v>58105.457999999999</v>
      </c>
    </row>
    <row r="404" spans="1:18" ht="13.8" thickBot="1" x14ac:dyDescent="0.3">
      <c r="A404" s="140"/>
      <c r="B404" s="141"/>
      <c r="C404" s="37" t="s">
        <v>27</v>
      </c>
      <c r="D404" s="37">
        <v>1958.9</v>
      </c>
      <c r="E404" s="37">
        <v>1832.519</v>
      </c>
      <c r="F404" s="37">
        <v>1958.9</v>
      </c>
      <c r="G404" s="37">
        <v>1895.7149999999999</v>
      </c>
      <c r="H404" s="37">
        <v>1792.373</v>
      </c>
      <c r="I404" s="37">
        <v>1701.5229999999999</v>
      </c>
      <c r="J404" s="37">
        <v>1758.2339999999999</v>
      </c>
      <c r="K404" s="37">
        <v>964.19200000000001</v>
      </c>
      <c r="L404" s="37">
        <v>1734.4870000000001</v>
      </c>
      <c r="M404" s="37">
        <v>1958.9</v>
      </c>
      <c r="N404" s="37">
        <v>1895.7149999999999</v>
      </c>
      <c r="O404" s="37">
        <v>1958.9</v>
      </c>
      <c r="P404" s="37">
        <v>21410.358</v>
      </c>
    </row>
    <row r="405" spans="1:18" ht="13.8" thickBot="1" x14ac:dyDescent="0.3">
      <c r="A405" s="140"/>
      <c r="B405" s="141"/>
      <c r="C405" s="37" t="s">
        <v>28</v>
      </c>
      <c r="D405" s="37">
        <v>393.98599999999999</v>
      </c>
      <c r="E405" s="37">
        <v>328.11500000000001</v>
      </c>
      <c r="F405" s="37">
        <v>322.54199999999997</v>
      </c>
      <c r="G405" s="37">
        <v>128.37200000000001</v>
      </c>
      <c r="H405" s="37">
        <v>9.4890000000000008</v>
      </c>
      <c r="I405" s="37">
        <v>0</v>
      </c>
      <c r="J405" s="37">
        <v>0</v>
      </c>
      <c r="K405" s="37">
        <v>0</v>
      </c>
      <c r="L405" s="37">
        <v>0</v>
      </c>
      <c r="M405" s="37">
        <v>136.41300000000001</v>
      </c>
      <c r="N405" s="37">
        <v>209.88499999999999</v>
      </c>
      <c r="O405" s="37">
        <v>337.584</v>
      </c>
      <c r="P405" s="37">
        <v>1866.386</v>
      </c>
    </row>
    <row r="406" spans="1:18" ht="13.8" thickBot="1" x14ac:dyDescent="0.3">
      <c r="A406" s="140"/>
      <c r="B406" s="141"/>
      <c r="C406" s="37" t="s">
        <v>29</v>
      </c>
      <c r="D406" s="37">
        <v>0</v>
      </c>
      <c r="E406" s="37">
        <v>0</v>
      </c>
      <c r="F406" s="37">
        <v>0</v>
      </c>
      <c r="G406" s="37">
        <v>0</v>
      </c>
      <c r="H406" s="37">
        <v>0</v>
      </c>
      <c r="I406" s="37">
        <v>0</v>
      </c>
      <c r="J406" s="37">
        <v>0</v>
      </c>
      <c r="K406" s="37">
        <v>0</v>
      </c>
      <c r="L406" s="37">
        <v>0</v>
      </c>
      <c r="M406" s="37">
        <v>0</v>
      </c>
      <c r="N406" s="37">
        <v>0</v>
      </c>
      <c r="O406" s="37">
        <v>0</v>
      </c>
      <c r="P406" s="37">
        <v>0</v>
      </c>
    </row>
    <row r="407" spans="1:18" ht="13.8" thickBot="1" x14ac:dyDescent="0.3">
      <c r="A407" s="140"/>
      <c r="B407" s="141"/>
      <c r="C407" s="37" t="s">
        <v>30</v>
      </c>
      <c r="D407" s="37">
        <v>84.438999999999993</v>
      </c>
      <c r="E407" s="37">
        <v>72.2</v>
      </c>
      <c r="F407" s="37">
        <v>72.444999999999993</v>
      </c>
      <c r="G407" s="37">
        <v>39.264000000000003</v>
      </c>
      <c r="H407" s="37">
        <v>6.3209999999999997</v>
      </c>
      <c r="I407" s="37">
        <v>0</v>
      </c>
      <c r="J407" s="37">
        <v>0</v>
      </c>
      <c r="K407" s="37">
        <v>0</v>
      </c>
      <c r="L407" s="37">
        <v>0</v>
      </c>
      <c r="M407" s="37">
        <v>41.207999999999998</v>
      </c>
      <c r="N407" s="37">
        <v>52.951000000000001</v>
      </c>
      <c r="O407" s="37">
        <v>74.971000000000004</v>
      </c>
      <c r="P407" s="37">
        <v>443.79899999999998</v>
      </c>
    </row>
    <row r="408" spans="1:18" ht="13.8" thickBot="1" x14ac:dyDescent="0.3">
      <c r="A408" s="161"/>
      <c r="B408" s="162"/>
      <c r="C408" s="37" t="s">
        <v>31</v>
      </c>
      <c r="D408" s="36">
        <v>13309.718999999999</v>
      </c>
      <c r="E408" s="36">
        <v>11570.817999999999</v>
      </c>
      <c r="F408" s="37">
        <v>11755.174999999999</v>
      </c>
      <c r="G408" s="37">
        <v>7377.4390000000003</v>
      </c>
      <c r="H408" s="37">
        <v>2715.7489999999998</v>
      </c>
      <c r="I408" s="37">
        <v>1701.5229999999999</v>
      </c>
      <c r="J408" s="37">
        <v>1758.2339999999999</v>
      </c>
      <c r="K408" s="37">
        <v>964.19200000000001</v>
      </c>
      <c r="L408" s="37">
        <v>1734.4870000000001</v>
      </c>
      <c r="M408" s="37">
        <v>7705.1679999999997</v>
      </c>
      <c r="N408" s="37">
        <v>9151.0529999999999</v>
      </c>
      <c r="O408" s="36">
        <v>12082.444</v>
      </c>
      <c r="P408" s="37">
        <v>81826.001000000004</v>
      </c>
      <c r="R408" s="55">
        <f>P390+P396+P402</f>
        <v>81826.001000000004</v>
      </c>
    </row>
    <row r="409" spans="1:18" ht="13.8" thickBot="1" x14ac:dyDescent="0.3">
      <c r="A409" s="163" t="s">
        <v>60</v>
      </c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  <c r="L409" s="164"/>
      <c r="M409" s="164"/>
      <c r="N409" s="164"/>
      <c r="O409" s="164"/>
      <c r="P409" s="165"/>
    </row>
    <row r="410" spans="1:18" ht="13.5" customHeight="1" thickBot="1" x14ac:dyDescent="0.3">
      <c r="A410" s="179" t="s">
        <v>8</v>
      </c>
      <c r="B410" s="181" t="s">
        <v>120</v>
      </c>
      <c r="C410" s="151"/>
      <c r="D410" s="188" t="s">
        <v>117</v>
      </c>
      <c r="E410" s="189"/>
      <c r="F410" s="189"/>
      <c r="G410" s="189"/>
      <c r="H410" s="189"/>
      <c r="I410" s="189"/>
      <c r="J410" s="189"/>
      <c r="K410" s="189"/>
      <c r="L410" s="189"/>
      <c r="M410" s="189"/>
      <c r="N410" s="189"/>
      <c r="O410" s="189"/>
      <c r="P410" s="190"/>
    </row>
    <row r="411" spans="1:18" ht="13.8" thickBot="1" x14ac:dyDescent="0.3">
      <c r="A411" s="180"/>
      <c r="B411" s="182"/>
      <c r="C411" s="152"/>
      <c r="D411" s="36" t="s">
        <v>10</v>
      </c>
      <c r="E411" s="36" t="s">
        <v>11</v>
      </c>
      <c r="F411" s="35" t="s">
        <v>12</v>
      </c>
      <c r="G411" s="36" t="s">
        <v>13</v>
      </c>
      <c r="H411" s="35" t="s">
        <v>14</v>
      </c>
      <c r="I411" s="35" t="s">
        <v>15</v>
      </c>
      <c r="J411" s="35" t="s">
        <v>16</v>
      </c>
      <c r="K411" s="36" t="s">
        <v>17</v>
      </c>
      <c r="L411" s="37" t="s">
        <v>18</v>
      </c>
      <c r="M411" s="36" t="s">
        <v>19</v>
      </c>
      <c r="N411" s="36" t="s">
        <v>20</v>
      </c>
      <c r="O411" s="37" t="s">
        <v>21</v>
      </c>
      <c r="P411" s="35" t="s">
        <v>22</v>
      </c>
    </row>
    <row r="412" spans="1:18" ht="13.8" thickBot="1" x14ac:dyDescent="0.3">
      <c r="A412" s="142">
        <v>1</v>
      </c>
      <c r="B412" s="156" t="s">
        <v>134</v>
      </c>
      <c r="C412" s="37" t="s">
        <v>26</v>
      </c>
      <c r="D412" s="58">
        <v>685.7349999999999</v>
      </c>
      <c r="E412" s="58">
        <v>585.95299999999997</v>
      </c>
      <c r="F412" s="37">
        <v>587.64599999999996</v>
      </c>
      <c r="G412" s="58">
        <v>316.39499999999998</v>
      </c>
      <c r="H412" s="37">
        <v>50.400999999999996</v>
      </c>
      <c r="I412" s="37">
        <v>0</v>
      </c>
      <c r="J412" s="37">
        <v>0</v>
      </c>
      <c r="K412" s="58">
        <v>0</v>
      </c>
      <c r="L412" s="37">
        <v>0</v>
      </c>
      <c r="M412" s="58">
        <v>332.10200000000003</v>
      </c>
      <c r="N412" s="58">
        <v>428.30100000000004</v>
      </c>
      <c r="O412" s="37">
        <v>608.29700000000003</v>
      </c>
      <c r="P412" s="37">
        <v>3594.83</v>
      </c>
    </row>
    <row r="413" spans="1:18" ht="13.8" thickBot="1" x14ac:dyDescent="0.3">
      <c r="A413" s="143"/>
      <c r="B413" s="157"/>
      <c r="C413" s="37" t="s">
        <v>27</v>
      </c>
      <c r="D413" s="58">
        <v>18.770999999999997</v>
      </c>
      <c r="E413" s="58">
        <v>17.561</v>
      </c>
      <c r="F413" s="37">
        <v>18.770999999999997</v>
      </c>
      <c r="G413" s="58">
        <v>18.166999999999998</v>
      </c>
      <c r="H413" s="37">
        <v>13.658000000000001</v>
      </c>
      <c r="I413" s="37">
        <v>11.498999999999999</v>
      </c>
      <c r="J413" s="37">
        <v>6.5169999999999995</v>
      </c>
      <c r="K413" s="58">
        <v>11.882</v>
      </c>
      <c r="L413" s="37">
        <v>11.498999999999999</v>
      </c>
      <c r="M413" s="58">
        <v>18.770999999999997</v>
      </c>
      <c r="N413" s="58">
        <v>18.166999999999998</v>
      </c>
      <c r="O413" s="37">
        <v>18.770999999999997</v>
      </c>
      <c r="P413" s="37">
        <v>184.03399999999999</v>
      </c>
    </row>
    <row r="414" spans="1:18" ht="13.8" thickBot="1" x14ac:dyDescent="0.3">
      <c r="A414" s="143"/>
      <c r="B414" s="157"/>
      <c r="C414" s="37" t="s">
        <v>28</v>
      </c>
      <c r="D414" s="58">
        <v>63.082000000000001</v>
      </c>
      <c r="E414" s="58">
        <v>53.627000000000002</v>
      </c>
      <c r="F414" s="37">
        <v>53.57</v>
      </c>
      <c r="G414" s="58">
        <v>27.373999999999999</v>
      </c>
      <c r="H414" s="37">
        <v>4.0049999999999999</v>
      </c>
      <c r="I414" s="37">
        <v>0</v>
      </c>
      <c r="J414" s="37">
        <v>0</v>
      </c>
      <c r="K414" s="58">
        <v>0</v>
      </c>
      <c r="L414" s="37">
        <v>0</v>
      </c>
      <c r="M414" s="58">
        <v>28.788</v>
      </c>
      <c r="N414" s="58">
        <v>38.226999999999997</v>
      </c>
      <c r="O414" s="37">
        <v>55.573</v>
      </c>
      <c r="P414" s="37">
        <v>324.24599999999998</v>
      </c>
    </row>
    <row r="415" spans="1:18" ht="13.8" thickBot="1" x14ac:dyDescent="0.3">
      <c r="A415" s="143"/>
      <c r="B415" s="157"/>
      <c r="C415" s="37" t="s">
        <v>29</v>
      </c>
      <c r="D415" s="58">
        <v>0</v>
      </c>
      <c r="E415" s="58">
        <v>0</v>
      </c>
      <c r="F415" s="37">
        <v>0</v>
      </c>
      <c r="G415" s="58">
        <v>0</v>
      </c>
      <c r="H415" s="37">
        <v>0</v>
      </c>
      <c r="I415" s="37">
        <v>0</v>
      </c>
      <c r="J415" s="37">
        <v>0</v>
      </c>
      <c r="K415" s="58">
        <v>0</v>
      </c>
      <c r="L415" s="37">
        <v>0</v>
      </c>
      <c r="M415" s="58">
        <v>0</v>
      </c>
      <c r="N415" s="58">
        <v>0</v>
      </c>
      <c r="O415" s="37">
        <v>0</v>
      </c>
      <c r="P415" s="37">
        <v>0</v>
      </c>
    </row>
    <row r="416" spans="1:18" ht="13.8" thickBot="1" x14ac:dyDescent="0.3">
      <c r="A416" s="143"/>
      <c r="B416" s="157"/>
      <c r="C416" s="37" t="s">
        <v>30</v>
      </c>
      <c r="D416" s="58">
        <v>6.9640000000000004</v>
      </c>
      <c r="E416" s="58">
        <v>5.984</v>
      </c>
      <c r="F416" s="37">
        <v>6.0289999999999999</v>
      </c>
      <c r="G416" s="58">
        <v>3.4299999999999997</v>
      </c>
      <c r="H416" s="37">
        <v>0.59099999999999997</v>
      </c>
      <c r="I416" s="37">
        <v>0</v>
      </c>
      <c r="J416" s="37">
        <v>0</v>
      </c>
      <c r="K416" s="58">
        <v>0</v>
      </c>
      <c r="L416" s="37">
        <v>0</v>
      </c>
      <c r="M416" s="58">
        <v>3.5940000000000003</v>
      </c>
      <c r="N416" s="58">
        <v>4.4969999999999999</v>
      </c>
      <c r="O416" s="37">
        <v>6.2249999999999996</v>
      </c>
      <c r="P416" s="37">
        <v>37.314</v>
      </c>
    </row>
    <row r="417" spans="1:16" ht="13.8" thickBot="1" x14ac:dyDescent="0.3">
      <c r="A417" s="144"/>
      <c r="B417" s="158"/>
      <c r="C417" s="37" t="s">
        <v>31</v>
      </c>
      <c r="D417" s="58">
        <v>774.55200000000002</v>
      </c>
      <c r="E417" s="58">
        <v>663.125</v>
      </c>
      <c r="F417" s="37">
        <v>666.01599999999996</v>
      </c>
      <c r="G417" s="58">
        <v>365.36599999999999</v>
      </c>
      <c r="H417" s="37">
        <v>68.655000000000001</v>
      </c>
      <c r="I417" s="37">
        <v>11.498999999999999</v>
      </c>
      <c r="J417" s="37">
        <v>6.5169999999999995</v>
      </c>
      <c r="K417" s="58">
        <v>11.882</v>
      </c>
      <c r="L417" s="37">
        <v>11.498999999999999</v>
      </c>
      <c r="M417" s="58">
        <v>383.255</v>
      </c>
      <c r="N417" s="58">
        <v>489.19200000000006</v>
      </c>
      <c r="O417" s="37">
        <v>688.86599999999999</v>
      </c>
      <c r="P417" s="37">
        <v>4140.424</v>
      </c>
    </row>
    <row r="418" spans="1:16" ht="13.8" thickBot="1" x14ac:dyDescent="0.3">
      <c r="A418" s="142">
        <v>2</v>
      </c>
      <c r="B418" s="151" t="s">
        <v>125</v>
      </c>
      <c r="C418" s="37" t="s">
        <v>26</v>
      </c>
      <c r="D418" s="58">
        <v>3752.83</v>
      </c>
      <c r="E418" s="58">
        <v>3234.181</v>
      </c>
      <c r="F418" s="37">
        <v>3264.4490000000001</v>
      </c>
      <c r="G418" s="58">
        <v>1902.9479999999999</v>
      </c>
      <c r="H418" s="37">
        <v>338.30200000000002</v>
      </c>
      <c r="I418" s="37">
        <v>0</v>
      </c>
      <c r="J418" s="37">
        <v>0</v>
      </c>
      <c r="K418" s="58">
        <v>0</v>
      </c>
      <c r="L418" s="37">
        <v>0</v>
      </c>
      <c r="M418" s="58">
        <v>1992.087</v>
      </c>
      <c r="N418" s="58">
        <v>2460.1530000000002</v>
      </c>
      <c r="O418" s="37">
        <v>3367.2649999999999</v>
      </c>
      <c r="P418" s="37">
        <v>20312.215</v>
      </c>
    </row>
    <row r="419" spans="1:16" ht="13.8" thickBot="1" x14ac:dyDescent="0.3">
      <c r="A419" s="143"/>
      <c r="B419" s="159"/>
      <c r="C419" s="37" t="s">
        <v>27</v>
      </c>
      <c r="D419" s="58">
        <v>413.24</v>
      </c>
      <c r="E419" s="58">
        <v>386.58000000000004</v>
      </c>
      <c r="F419" s="37">
        <v>413.24</v>
      </c>
      <c r="G419" s="58">
        <v>399.90899999999999</v>
      </c>
      <c r="H419" s="37">
        <v>362.16199999999998</v>
      </c>
      <c r="I419" s="37">
        <v>338.41</v>
      </c>
      <c r="J419" s="37">
        <v>191.76600000000002</v>
      </c>
      <c r="K419" s="58">
        <v>349.69200000000001</v>
      </c>
      <c r="L419" s="37">
        <v>343.625</v>
      </c>
      <c r="M419" s="58">
        <v>413.24</v>
      </c>
      <c r="N419" s="58">
        <v>399.90899999999999</v>
      </c>
      <c r="O419" s="37">
        <v>413.24</v>
      </c>
      <c r="P419" s="37">
        <v>4425.0129999999999</v>
      </c>
    </row>
    <row r="420" spans="1:16" ht="13.8" thickBot="1" x14ac:dyDescent="0.3">
      <c r="A420" s="143"/>
      <c r="B420" s="159"/>
      <c r="C420" s="37" t="s">
        <v>28</v>
      </c>
      <c r="D420" s="58">
        <v>0</v>
      </c>
      <c r="E420" s="58">
        <v>0</v>
      </c>
      <c r="F420" s="37">
        <v>0</v>
      </c>
      <c r="G420" s="58">
        <v>0</v>
      </c>
      <c r="H420" s="37">
        <v>0</v>
      </c>
      <c r="I420" s="37">
        <v>0</v>
      </c>
      <c r="J420" s="37">
        <v>0</v>
      </c>
      <c r="K420" s="58">
        <v>0</v>
      </c>
      <c r="L420" s="37">
        <v>0</v>
      </c>
      <c r="M420" s="58">
        <v>0</v>
      </c>
      <c r="N420" s="58">
        <v>0</v>
      </c>
      <c r="O420" s="37">
        <v>0</v>
      </c>
      <c r="P420" s="37">
        <v>0</v>
      </c>
    </row>
    <row r="421" spans="1:16" ht="13.8" thickBot="1" x14ac:dyDescent="0.3">
      <c r="A421" s="143"/>
      <c r="B421" s="159"/>
      <c r="C421" s="37" t="s">
        <v>29</v>
      </c>
      <c r="D421" s="58">
        <v>0</v>
      </c>
      <c r="E421" s="58">
        <v>0</v>
      </c>
      <c r="F421" s="37">
        <v>0</v>
      </c>
      <c r="G421" s="58">
        <v>0</v>
      </c>
      <c r="H421" s="37">
        <v>0</v>
      </c>
      <c r="I421" s="37">
        <v>0</v>
      </c>
      <c r="J421" s="37">
        <v>0</v>
      </c>
      <c r="K421" s="58">
        <v>0</v>
      </c>
      <c r="L421" s="37">
        <v>0</v>
      </c>
      <c r="M421" s="58">
        <v>0</v>
      </c>
      <c r="N421" s="58">
        <v>0</v>
      </c>
      <c r="O421" s="37">
        <v>0</v>
      </c>
      <c r="P421" s="37">
        <v>0</v>
      </c>
    </row>
    <row r="422" spans="1:16" ht="13.8" thickBot="1" x14ac:dyDescent="0.3">
      <c r="A422" s="143"/>
      <c r="B422" s="159"/>
      <c r="C422" s="37" t="s">
        <v>30</v>
      </c>
      <c r="D422" s="58">
        <v>0</v>
      </c>
      <c r="E422" s="58">
        <v>0</v>
      </c>
      <c r="F422" s="37">
        <v>0</v>
      </c>
      <c r="G422" s="58">
        <v>0</v>
      </c>
      <c r="H422" s="37">
        <v>0</v>
      </c>
      <c r="I422" s="37">
        <v>0</v>
      </c>
      <c r="J422" s="37">
        <v>0</v>
      </c>
      <c r="K422" s="58">
        <v>0</v>
      </c>
      <c r="L422" s="37">
        <v>0</v>
      </c>
      <c r="M422" s="58">
        <v>0</v>
      </c>
      <c r="N422" s="58">
        <v>0</v>
      </c>
      <c r="O422" s="37">
        <v>0</v>
      </c>
      <c r="P422" s="37">
        <v>0</v>
      </c>
    </row>
    <row r="423" spans="1:16" ht="13.8" thickBot="1" x14ac:dyDescent="0.3">
      <c r="A423" s="144"/>
      <c r="B423" s="152"/>
      <c r="C423" s="37" t="s">
        <v>31</v>
      </c>
      <c r="D423" s="58">
        <v>4166.07</v>
      </c>
      <c r="E423" s="58">
        <v>3620.7610000000004</v>
      </c>
      <c r="F423" s="37">
        <v>3677.6889999999999</v>
      </c>
      <c r="G423" s="58">
        <v>2302.857</v>
      </c>
      <c r="H423" s="37">
        <v>700.46399999999994</v>
      </c>
      <c r="I423" s="37">
        <v>338.41</v>
      </c>
      <c r="J423" s="37">
        <v>191.76600000000002</v>
      </c>
      <c r="K423" s="58">
        <v>349.69200000000001</v>
      </c>
      <c r="L423" s="37">
        <v>343.625</v>
      </c>
      <c r="M423" s="58">
        <v>2405.3270000000002</v>
      </c>
      <c r="N423" s="58">
        <v>2860.0619999999999</v>
      </c>
      <c r="O423" s="37">
        <v>3780.5049999999997</v>
      </c>
      <c r="P423" s="37">
        <v>24737.228000000003</v>
      </c>
    </row>
    <row r="424" spans="1:16" ht="13.8" thickBot="1" x14ac:dyDescent="0.3">
      <c r="A424" s="142">
        <v>3</v>
      </c>
      <c r="B424" s="151" t="s">
        <v>137</v>
      </c>
      <c r="C424" s="37" t="s">
        <v>26</v>
      </c>
      <c r="D424" s="58">
        <v>296.84100000000001</v>
      </c>
      <c r="E424" s="58">
        <v>253.46199999999999</v>
      </c>
      <c r="F424" s="37">
        <v>254.048</v>
      </c>
      <c r="G424" s="58">
        <v>135.779</v>
      </c>
      <c r="H424" s="37">
        <v>21.383000000000003</v>
      </c>
      <c r="I424" s="37">
        <v>0</v>
      </c>
      <c r="J424" s="37">
        <v>0</v>
      </c>
      <c r="K424" s="58">
        <v>0</v>
      </c>
      <c r="L424" s="37">
        <v>0</v>
      </c>
      <c r="M424" s="58">
        <v>142.554</v>
      </c>
      <c r="N424" s="58">
        <v>184.60300000000001</v>
      </c>
      <c r="O424" s="37">
        <v>263.05799999999999</v>
      </c>
      <c r="P424" s="37">
        <v>1551.7279999999998</v>
      </c>
    </row>
    <row r="425" spans="1:16" ht="13.8" thickBot="1" x14ac:dyDescent="0.3">
      <c r="A425" s="143"/>
      <c r="B425" s="159"/>
      <c r="C425" s="37" t="s">
        <v>27</v>
      </c>
      <c r="D425" s="58">
        <v>48.278999999999996</v>
      </c>
      <c r="E425" s="58">
        <v>45.162999999999997</v>
      </c>
      <c r="F425" s="37">
        <v>48.278999999999996</v>
      </c>
      <c r="G425" s="58">
        <v>46.721000000000004</v>
      </c>
      <c r="H425" s="37">
        <v>48.242999999999995</v>
      </c>
      <c r="I425" s="37">
        <v>46.673999999999999</v>
      </c>
      <c r="J425" s="37">
        <v>26.449000000000002</v>
      </c>
      <c r="K425" s="58">
        <v>48.23</v>
      </c>
      <c r="L425" s="37">
        <v>46.673999999999999</v>
      </c>
      <c r="M425" s="58">
        <v>48.278999999999996</v>
      </c>
      <c r="N425" s="58">
        <v>46.721000000000004</v>
      </c>
      <c r="O425" s="37">
        <v>48.278999999999996</v>
      </c>
      <c r="P425" s="37">
        <v>547.99099999999999</v>
      </c>
    </row>
    <row r="426" spans="1:16" ht="13.8" thickBot="1" x14ac:dyDescent="0.3">
      <c r="A426" s="143"/>
      <c r="B426" s="159"/>
      <c r="C426" s="37" t="s">
        <v>28</v>
      </c>
      <c r="D426" s="58">
        <v>2.238</v>
      </c>
      <c r="E426" s="58">
        <v>1.895</v>
      </c>
      <c r="F426" s="37">
        <v>1.885</v>
      </c>
      <c r="G426" s="58">
        <v>0.92100000000000004</v>
      </c>
      <c r="H426" s="37">
        <v>0.124</v>
      </c>
      <c r="I426" s="37">
        <v>0</v>
      </c>
      <c r="J426" s="37">
        <v>0</v>
      </c>
      <c r="K426" s="58">
        <v>0</v>
      </c>
      <c r="L426" s="37">
        <v>0</v>
      </c>
      <c r="M426" s="58">
        <v>0.97</v>
      </c>
      <c r="N426" s="58">
        <v>1.3220000000000001</v>
      </c>
      <c r="O426" s="37">
        <v>1.9610000000000001</v>
      </c>
      <c r="P426" s="37">
        <v>11.316000000000001</v>
      </c>
    </row>
    <row r="427" spans="1:16" ht="13.8" thickBot="1" x14ac:dyDescent="0.3">
      <c r="A427" s="143"/>
      <c r="B427" s="159"/>
      <c r="C427" s="37" t="s">
        <v>29</v>
      </c>
      <c r="D427" s="58">
        <v>0</v>
      </c>
      <c r="E427" s="58">
        <v>0</v>
      </c>
      <c r="F427" s="37">
        <v>0</v>
      </c>
      <c r="G427" s="58">
        <v>0</v>
      </c>
      <c r="H427" s="37">
        <v>0</v>
      </c>
      <c r="I427" s="37">
        <v>0</v>
      </c>
      <c r="J427" s="37">
        <v>0</v>
      </c>
      <c r="K427" s="58">
        <v>0</v>
      </c>
      <c r="L427" s="37">
        <v>0</v>
      </c>
      <c r="M427" s="58">
        <v>0</v>
      </c>
      <c r="N427" s="58">
        <v>0</v>
      </c>
      <c r="O427" s="37">
        <v>0</v>
      </c>
      <c r="P427" s="37">
        <v>0</v>
      </c>
    </row>
    <row r="428" spans="1:16" ht="13.8" thickBot="1" x14ac:dyDescent="0.3">
      <c r="A428" s="143"/>
      <c r="B428" s="159"/>
      <c r="C428" s="37" t="s">
        <v>30</v>
      </c>
      <c r="D428" s="58">
        <v>16.290999999999997</v>
      </c>
      <c r="E428" s="58">
        <v>13.843</v>
      </c>
      <c r="F428" s="37">
        <v>13.822000000000001</v>
      </c>
      <c r="G428" s="58">
        <v>7.0309999999999997</v>
      </c>
      <c r="H428" s="37">
        <v>1.0189999999999999</v>
      </c>
      <c r="I428" s="37">
        <v>0</v>
      </c>
      <c r="J428" s="37">
        <v>0</v>
      </c>
      <c r="K428" s="58">
        <v>0</v>
      </c>
      <c r="L428" s="37">
        <v>0</v>
      </c>
      <c r="M428" s="58">
        <v>7.39</v>
      </c>
      <c r="N428" s="58">
        <v>9.8440000000000012</v>
      </c>
      <c r="O428" s="37">
        <v>14.343</v>
      </c>
      <c r="P428" s="37">
        <v>83.582999999999998</v>
      </c>
    </row>
    <row r="429" spans="1:16" ht="13.8" thickBot="1" x14ac:dyDescent="0.3">
      <c r="A429" s="144"/>
      <c r="B429" s="152"/>
      <c r="C429" s="37" t="s">
        <v>31</v>
      </c>
      <c r="D429" s="58">
        <v>363.649</v>
      </c>
      <c r="E429" s="58">
        <v>314.363</v>
      </c>
      <c r="F429" s="37">
        <v>318.03400000000005</v>
      </c>
      <c r="G429" s="58">
        <v>190.452</v>
      </c>
      <c r="H429" s="37">
        <v>70.769000000000005</v>
      </c>
      <c r="I429" s="37">
        <v>46.673999999999999</v>
      </c>
      <c r="J429" s="37">
        <v>26.449000000000002</v>
      </c>
      <c r="K429" s="58">
        <v>48.23</v>
      </c>
      <c r="L429" s="37">
        <v>46.673999999999999</v>
      </c>
      <c r="M429" s="58">
        <v>199.19300000000001</v>
      </c>
      <c r="N429" s="58">
        <v>242.49</v>
      </c>
      <c r="O429" s="37">
        <v>327.64100000000002</v>
      </c>
      <c r="P429" s="37">
        <v>2194.6179999999999</v>
      </c>
    </row>
    <row r="430" spans="1:16" ht="13.8" thickBot="1" x14ac:dyDescent="0.3">
      <c r="A430" s="138" t="s">
        <v>36</v>
      </c>
      <c r="B430" s="139"/>
      <c r="C430" s="37" t="s">
        <v>26</v>
      </c>
      <c r="D430" s="37">
        <v>4735.4059999999999</v>
      </c>
      <c r="E430" s="37">
        <v>4073.596</v>
      </c>
      <c r="F430" s="36">
        <v>4106.143</v>
      </c>
      <c r="G430" s="37">
        <v>2355.1219999999998</v>
      </c>
      <c r="H430" s="37">
        <v>410.08600000000001</v>
      </c>
      <c r="I430" s="37">
        <v>0</v>
      </c>
      <c r="J430" s="37">
        <v>0</v>
      </c>
      <c r="K430" s="37">
        <v>0</v>
      </c>
      <c r="L430" s="37">
        <v>0</v>
      </c>
      <c r="M430" s="37">
        <v>2466.7429999999999</v>
      </c>
      <c r="N430" s="37">
        <v>3073.0569999999998</v>
      </c>
      <c r="O430" s="37">
        <v>4238.62</v>
      </c>
      <c r="P430" s="37">
        <v>25458.773000000001</v>
      </c>
    </row>
    <row r="431" spans="1:16" ht="13.8" thickBot="1" x14ac:dyDescent="0.3">
      <c r="A431" s="140"/>
      <c r="B431" s="141"/>
      <c r="C431" s="37" t="s">
        <v>27</v>
      </c>
      <c r="D431" s="37">
        <v>480.29</v>
      </c>
      <c r="E431" s="37">
        <v>449.30399999999997</v>
      </c>
      <c r="F431" s="37">
        <v>480.29</v>
      </c>
      <c r="G431" s="37">
        <v>464.79700000000003</v>
      </c>
      <c r="H431" s="37">
        <v>424.06299999999999</v>
      </c>
      <c r="I431" s="37">
        <v>396.58300000000003</v>
      </c>
      <c r="J431" s="37">
        <v>224.732</v>
      </c>
      <c r="K431" s="37">
        <v>409.80399999999997</v>
      </c>
      <c r="L431" s="37">
        <v>401.798</v>
      </c>
      <c r="M431" s="37">
        <v>480.29</v>
      </c>
      <c r="N431" s="37">
        <v>464.79700000000003</v>
      </c>
      <c r="O431" s="37">
        <v>480.29</v>
      </c>
      <c r="P431" s="37">
        <v>5157.0379999999996</v>
      </c>
    </row>
    <row r="432" spans="1:16" ht="13.8" thickBot="1" x14ac:dyDescent="0.3">
      <c r="A432" s="140"/>
      <c r="B432" s="141"/>
      <c r="C432" s="37" t="s">
        <v>28</v>
      </c>
      <c r="D432" s="37">
        <v>65.319999999999993</v>
      </c>
      <c r="E432" s="37">
        <v>55.521999999999998</v>
      </c>
      <c r="F432" s="37">
        <v>55.454999999999998</v>
      </c>
      <c r="G432" s="37">
        <v>28.295000000000002</v>
      </c>
      <c r="H432" s="37">
        <v>4.1289999999999996</v>
      </c>
      <c r="I432" s="37">
        <v>0</v>
      </c>
      <c r="J432" s="37">
        <v>0</v>
      </c>
      <c r="K432" s="37">
        <v>0</v>
      </c>
      <c r="L432" s="37">
        <v>0</v>
      </c>
      <c r="M432" s="37">
        <v>29.757999999999999</v>
      </c>
      <c r="N432" s="37">
        <v>39.548999999999999</v>
      </c>
      <c r="O432" s="37">
        <v>57.533999999999999</v>
      </c>
      <c r="P432" s="37">
        <v>335.56200000000001</v>
      </c>
    </row>
    <row r="433" spans="1:18" ht="13.8" thickBot="1" x14ac:dyDescent="0.3">
      <c r="A433" s="140"/>
      <c r="B433" s="141"/>
      <c r="C433" s="37" t="s">
        <v>29</v>
      </c>
      <c r="D433" s="37">
        <v>0</v>
      </c>
      <c r="E433" s="37">
        <v>0</v>
      </c>
      <c r="F433" s="37">
        <v>0</v>
      </c>
      <c r="G433" s="37">
        <v>0</v>
      </c>
      <c r="H433" s="37">
        <v>0</v>
      </c>
      <c r="I433" s="37">
        <v>0</v>
      </c>
      <c r="J433" s="37">
        <v>0</v>
      </c>
      <c r="K433" s="37">
        <v>0</v>
      </c>
      <c r="L433" s="37">
        <v>0</v>
      </c>
      <c r="M433" s="37">
        <v>0</v>
      </c>
      <c r="N433" s="37">
        <v>0</v>
      </c>
      <c r="O433" s="37">
        <v>0</v>
      </c>
      <c r="P433" s="37">
        <v>0</v>
      </c>
    </row>
    <row r="434" spans="1:18" ht="13.8" thickBot="1" x14ac:dyDescent="0.3">
      <c r="A434" s="140"/>
      <c r="B434" s="141"/>
      <c r="C434" s="37" t="s">
        <v>30</v>
      </c>
      <c r="D434" s="37">
        <v>23.254999999999999</v>
      </c>
      <c r="E434" s="37">
        <v>19.827000000000002</v>
      </c>
      <c r="F434" s="37">
        <v>19.850999999999999</v>
      </c>
      <c r="G434" s="37">
        <v>10.461</v>
      </c>
      <c r="H434" s="37">
        <v>1.61</v>
      </c>
      <c r="I434" s="37">
        <v>0</v>
      </c>
      <c r="J434" s="37">
        <v>0</v>
      </c>
      <c r="K434" s="37">
        <v>0</v>
      </c>
      <c r="L434" s="37">
        <v>0</v>
      </c>
      <c r="M434" s="37">
        <v>10.984</v>
      </c>
      <c r="N434" s="37">
        <v>14.340999999999999</v>
      </c>
      <c r="O434" s="37">
        <v>20.568000000000001</v>
      </c>
      <c r="P434" s="37">
        <v>120.89700000000001</v>
      </c>
    </row>
    <row r="435" spans="1:18" ht="13.8" thickBot="1" x14ac:dyDescent="0.3">
      <c r="A435" s="161"/>
      <c r="B435" s="162"/>
      <c r="C435" s="37" t="s">
        <v>31</v>
      </c>
      <c r="D435" s="37">
        <v>5304.2709999999997</v>
      </c>
      <c r="E435" s="37">
        <v>4598.2489999999998</v>
      </c>
      <c r="F435" s="36">
        <v>4661.7389999999996</v>
      </c>
      <c r="G435" s="37">
        <v>2858.6750000000002</v>
      </c>
      <c r="H435" s="37">
        <v>839.88800000000003</v>
      </c>
      <c r="I435" s="37">
        <v>396.58300000000003</v>
      </c>
      <c r="J435" s="37">
        <v>224.732</v>
      </c>
      <c r="K435" s="37">
        <v>409.80399999999997</v>
      </c>
      <c r="L435" s="37">
        <v>401.798</v>
      </c>
      <c r="M435" s="37">
        <v>2987.7750000000001</v>
      </c>
      <c r="N435" s="37">
        <v>3591.7440000000001</v>
      </c>
      <c r="O435" s="37">
        <v>4797.0119999999997</v>
      </c>
      <c r="P435" s="37">
        <v>31072.27</v>
      </c>
      <c r="R435" s="55">
        <f>P417+P423+P429</f>
        <v>31072.27</v>
      </c>
    </row>
    <row r="436" spans="1:18" ht="13.8" thickBot="1" x14ac:dyDescent="0.3">
      <c r="A436" s="163" t="s">
        <v>61</v>
      </c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  <c r="L436" s="164"/>
      <c r="M436" s="164"/>
      <c r="N436" s="164"/>
      <c r="O436" s="164"/>
      <c r="P436" s="165"/>
    </row>
    <row r="437" spans="1:18" ht="13.5" customHeight="1" thickBot="1" x14ac:dyDescent="0.3">
      <c r="A437" s="179" t="s">
        <v>8</v>
      </c>
      <c r="B437" s="181" t="s">
        <v>120</v>
      </c>
      <c r="C437" s="151"/>
      <c r="D437" s="188" t="s">
        <v>117</v>
      </c>
      <c r="E437" s="189"/>
      <c r="F437" s="189"/>
      <c r="G437" s="189"/>
      <c r="H437" s="189"/>
      <c r="I437" s="189"/>
      <c r="J437" s="189"/>
      <c r="K437" s="189"/>
      <c r="L437" s="189"/>
      <c r="M437" s="189"/>
      <c r="N437" s="189"/>
      <c r="O437" s="189"/>
      <c r="P437" s="190"/>
    </row>
    <row r="438" spans="1:18" ht="13.8" thickBot="1" x14ac:dyDescent="0.3">
      <c r="A438" s="180"/>
      <c r="B438" s="182"/>
      <c r="C438" s="152"/>
      <c r="D438" s="36" t="s">
        <v>10</v>
      </c>
      <c r="E438" s="36" t="s">
        <v>11</v>
      </c>
      <c r="F438" s="35" t="s">
        <v>12</v>
      </c>
      <c r="G438" s="36" t="s">
        <v>13</v>
      </c>
      <c r="H438" s="35" t="s">
        <v>14</v>
      </c>
      <c r="I438" s="35" t="s">
        <v>15</v>
      </c>
      <c r="J438" s="35" t="s">
        <v>16</v>
      </c>
      <c r="K438" s="36" t="s">
        <v>17</v>
      </c>
      <c r="L438" s="37" t="s">
        <v>18</v>
      </c>
      <c r="M438" s="36" t="s">
        <v>19</v>
      </c>
      <c r="N438" s="36" t="s">
        <v>20</v>
      </c>
      <c r="O438" s="37" t="s">
        <v>21</v>
      </c>
      <c r="P438" s="35" t="s">
        <v>22</v>
      </c>
    </row>
    <row r="439" spans="1:18" ht="13.8" thickBot="1" x14ac:dyDescent="0.3">
      <c r="A439" s="142">
        <v>1</v>
      </c>
      <c r="B439" s="156" t="s">
        <v>134</v>
      </c>
      <c r="C439" s="37" t="s">
        <v>26</v>
      </c>
      <c r="D439" s="58">
        <v>593.55999999999995</v>
      </c>
      <c r="E439" s="58">
        <v>509.55199999999996</v>
      </c>
      <c r="F439" s="37">
        <v>512.82399999999996</v>
      </c>
      <c r="G439" s="58">
        <v>288.61699999999996</v>
      </c>
      <c r="H439" s="37">
        <v>49.002000000000002</v>
      </c>
      <c r="I439" s="37">
        <v>0</v>
      </c>
      <c r="J439" s="37">
        <v>0</v>
      </c>
      <c r="K439" s="58">
        <v>0</v>
      </c>
      <c r="L439" s="37">
        <v>0</v>
      </c>
      <c r="M439" s="58">
        <v>302.48699999999997</v>
      </c>
      <c r="N439" s="58">
        <v>380.72800000000007</v>
      </c>
      <c r="O439" s="37">
        <v>529.82000000000005</v>
      </c>
      <c r="P439" s="37">
        <v>3166.5899999999997</v>
      </c>
    </row>
    <row r="440" spans="1:18" ht="13.8" thickBot="1" x14ac:dyDescent="0.3">
      <c r="A440" s="143"/>
      <c r="B440" s="157"/>
      <c r="C440" s="37" t="s">
        <v>27</v>
      </c>
      <c r="D440" s="58">
        <v>33.341999999999999</v>
      </c>
      <c r="E440" s="58">
        <v>31.19</v>
      </c>
      <c r="F440" s="37">
        <v>33.341999999999999</v>
      </c>
      <c r="G440" s="58">
        <v>32.266999999999996</v>
      </c>
      <c r="H440" s="37">
        <v>8.6043880000000001</v>
      </c>
      <c r="I440" s="37">
        <v>0</v>
      </c>
      <c r="J440" s="37">
        <v>0</v>
      </c>
      <c r="K440" s="58">
        <v>0</v>
      </c>
      <c r="L440" s="37">
        <v>0</v>
      </c>
      <c r="M440" s="58">
        <v>33.341999999999999</v>
      </c>
      <c r="N440" s="58">
        <v>32.266999999999996</v>
      </c>
      <c r="O440" s="37">
        <v>33.341999999999999</v>
      </c>
      <c r="P440" s="37">
        <v>237.69638799999998</v>
      </c>
    </row>
    <row r="441" spans="1:18" ht="13.8" thickBot="1" x14ac:dyDescent="0.3">
      <c r="A441" s="143"/>
      <c r="B441" s="157"/>
      <c r="C441" s="37" t="s">
        <v>28</v>
      </c>
      <c r="D441" s="58">
        <v>38.978000000000002</v>
      </c>
      <c r="E441" s="58">
        <v>33.442</v>
      </c>
      <c r="F441" s="37">
        <v>33.640999999999998</v>
      </c>
      <c r="G441" s="58">
        <v>18.827999999999999</v>
      </c>
      <c r="H441" s="37">
        <v>3.173</v>
      </c>
      <c r="I441" s="37">
        <v>0</v>
      </c>
      <c r="J441" s="37">
        <v>0</v>
      </c>
      <c r="K441" s="58">
        <v>0</v>
      </c>
      <c r="L441" s="37">
        <v>0</v>
      </c>
      <c r="M441" s="58">
        <v>19.736000000000001</v>
      </c>
      <c r="N441" s="58">
        <v>24.917000000000002</v>
      </c>
      <c r="O441" s="37">
        <v>34.765000000000001</v>
      </c>
      <c r="P441" s="37">
        <v>207.48000000000002</v>
      </c>
    </row>
    <row r="442" spans="1:18" ht="13.8" thickBot="1" x14ac:dyDescent="0.3">
      <c r="A442" s="143"/>
      <c r="B442" s="157"/>
      <c r="C442" s="37" t="s">
        <v>29</v>
      </c>
      <c r="D442" s="58">
        <v>0</v>
      </c>
      <c r="E442" s="58">
        <v>0</v>
      </c>
      <c r="F442" s="37">
        <v>0</v>
      </c>
      <c r="G442" s="58">
        <v>0</v>
      </c>
      <c r="H442" s="37">
        <v>0</v>
      </c>
      <c r="I442" s="37">
        <v>0</v>
      </c>
      <c r="J442" s="37">
        <v>0</v>
      </c>
      <c r="K442" s="58">
        <v>0</v>
      </c>
      <c r="L442" s="37">
        <v>0</v>
      </c>
      <c r="M442" s="58">
        <v>0</v>
      </c>
      <c r="N442" s="58">
        <v>0</v>
      </c>
      <c r="O442" s="37">
        <v>0</v>
      </c>
      <c r="P442" s="37">
        <v>0</v>
      </c>
    </row>
    <row r="443" spans="1:18" ht="13.8" thickBot="1" x14ac:dyDescent="0.3">
      <c r="A443" s="143"/>
      <c r="B443" s="157"/>
      <c r="C443" s="37" t="s">
        <v>30</v>
      </c>
      <c r="D443" s="58">
        <v>14.66</v>
      </c>
      <c r="E443" s="58">
        <v>12.590999999999999</v>
      </c>
      <c r="F443" s="37">
        <v>12.677</v>
      </c>
      <c r="G443" s="58">
        <v>7.1620000000000008</v>
      </c>
      <c r="H443" s="37">
        <v>1.224</v>
      </c>
      <c r="I443" s="37">
        <v>0</v>
      </c>
      <c r="J443" s="37">
        <v>0</v>
      </c>
      <c r="K443" s="58">
        <v>0</v>
      </c>
      <c r="L443" s="37">
        <v>0</v>
      </c>
      <c r="M443" s="58">
        <v>7.5060000000000002</v>
      </c>
      <c r="N443" s="58">
        <v>9.4269999999999996</v>
      </c>
      <c r="O443" s="37">
        <v>13.094000000000001</v>
      </c>
      <c r="P443" s="37">
        <v>78.34099999999998</v>
      </c>
    </row>
    <row r="444" spans="1:18" ht="13.8" thickBot="1" x14ac:dyDescent="0.3">
      <c r="A444" s="144"/>
      <c r="B444" s="158"/>
      <c r="C444" s="37" t="s">
        <v>31</v>
      </c>
      <c r="D444" s="58">
        <v>680.54</v>
      </c>
      <c r="E444" s="58">
        <v>586.77500000000009</v>
      </c>
      <c r="F444" s="37">
        <v>592.48400000000004</v>
      </c>
      <c r="G444" s="58">
        <v>346.87399999999997</v>
      </c>
      <c r="H444" s="37">
        <v>62.003388000000001</v>
      </c>
      <c r="I444" s="37">
        <v>0</v>
      </c>
      <c r="J444" s="37">
        <v>0</v>
      </c>
      <c r="K444" s="58">
        <v>0</v>
      </c>
      <c r="L444" s="37">
        <v>0</v>
      </c>
      <c r="M444" s="58">
        <v>363.07100000000003</v>
      </c>
      <c r="N444" s="58">
        <v>447.339</v>
      </c>
      <c r="O444" s="37">
        <v>611.02100000000007</v>
      </c>
      <c r="P444" s="37">
        <v>3690.1073879999999</v>
      </c>
    </row>
    <row r="445" spans="1:18" ht="13.8" thickBot="1" x14ac:dyDescent="0.3">
      <c r="A445" s="142">
        <v>2</v>
      </c>
      <c r="B445" s="151" t="s">
        <v>125</v>
      </c>
      <c r="C445" s="37" t="s">
        <v>26</v>
      </c>
      <c r="D445" s="58">
        <v>5000.0050000000001</v>
      </c>
      <c r="E445" s="58">
        <v>4308.9989999999998</v>
      </c>
      <c r="F445" s="37">
        <v>4349.32</v>
      </c>
      <c r="G445" s="58">
        <v>2535.3519999999999</v>
      </c>
      <c r="H445" s="37">
        <v>450.72900000000004</v>
      </c>
      <c r="I445" s="37">
        <v>0</v>
      </c>
      <c r="J445" s="37">
        <v>0</v>
      </c>
      <c r="K445" s="58">
        <v>0</v>
      </c>
      <c r="L445" s="37">
        <v>0</v>
      </c>
      <c r="M445" s="58">
        <v>2654.1120000000001</v>
      </c>
      <c r="N445" s="58">
        <v>3277.7330000000002</v>
      </c>
      <c r="O445" s="37">
        <v>4486.3040000000001</v>
      </c>
      <c r="P445" s="37">
        <v>27062.554</v>
      </c>
    </row>
    <row r="446" spans="1:18" ht="13.8" thickBot="1" x14ac:dyDescent="0.3">
      <c r="A446" s="143"/>
      <c r="B446" s="159"/>
      <c r="C446" s="37" t="s">
        <v>27</v>
      </c>
      <c r="D446" s="58">
        <v>1305.325</v>
      </c>
      <c r="E446" s="58">
        <v>1221.1079999999999</v>
      </c>
      <c r="F446" s="37">
        <v>1305.325</v>
      </c>
      <c r="G446" s="58">
        <v>1263.2149999999999</v>
      </c>
      <c r="H446" s="37">
        <v>297.20769999999999</v>
      </c>
      <c r="I446" s="37">
        <v>0</v>
      </c>
      <c r="J446" s="37">
        <v>0</v>
      </c>
      <c r="K446" s="58">
        <v>0</v>
      </c>
      <c r="L446" s="37">
        <v>0</v>
      </c>
      <c r="M446" s="58">
        <v>1305.325</v>
      </c>
      <c r="N446" s="58">
        <v>1263.2149999999999</v>
      </c>
      <c r="O446" s="37">
        <v>1305.325</v>
      </c>
      <c r="P446" s="37">
        <v>9266.0457000000006</v>
      </c>
    </row>
    <row r="447" spans="1:18" ht="13.8" thickBot="1" x14ac:dyDescent="0.3">
      <c r="A447" s="143"/>
      <c r="B447" s="159"/>
      <c r="C447" s="37" t="s">
        <v>28</v>
      </c>
      <c r="D447" s="58">
        <v>0</v>
      </c>
      <c r="E447" s="58">
        <v>0</v>
      </c>
      <c r="F447" s="37">
        <v>0</v>
      </c>
      <c r="G447" s="58">
        <v>0</v>
      </c>
      <c r="H447" s="37">
        <v>0</v>
      </c>
      <c r="I447" s="37">
        <v>0</v>
      </c>
      <c r="J447" s="37">
        <v>0</v>
      </c>
      <c r="K447" s="58">
        <v>0</v>
      </c>
      <c r="L447" s="37">
        <v>0</v>
      </c>
      <c r="M447" s="58">
        <v>0</v>
      </c>
      <c r="N447" s="58">
        <v>0</v>
      </c>
      <c r="O447" s="37">
        <v>0</v>
      </c>
      <c r="P447" s="37">
        <v>0</v>
      </c>
    </row>
    <row r="448" spans="1:18" ht="13.8" thickBot="1" x14ac:dyDescent="0.3">
      <c r="A448" s="143"/>
      <c r="B448" s="159"/>
      <c r="C448" s="37" t="s">
        <v>29</v>
      </c>
      <c r="D448" s="58">
        <v>0</v>
      </c>
      <c r="E448" s="58">
        <v>0</v>
      </c>
      <c r="F448" s="37">
        <v>0</v>
      </c>
      <c r="G448" s="58">
        <v>0</v>
      </c>
      <c r="H448" s="37">
        <v>0</v>
      </c>
      <c r="I448" s="37">
        <v>0</v>
      </c>
      <c r="J448" s="37">
        <v>0</v>
      </c>
      <c r="K448" s="58">
        <v>0</v>
      </c>
      <c r="L448" s="37">
        <v>0</v>
      </c>
      <c r="M448" s="58">
        <v>0</v>
      </c>
      <c r="N448" s="58">
        <v>0</v>
      </c>
      <c r="O448" s="37">
        <v>0</v>
      </c>
      <c r="P448" s="37">
        <v>0</v>
      </c>
    </row>
    <row r="449" spans="1:18" ht="13.8" thickBot="1" x14ac:dyDescent="0.3">
      <c r="A449" s="143"/>
      <c r="B449" s="159"/>
      <c r="C449" s="37" t="s">
        <v>30</v>
      </c>
      <c r="D449" s="58">
        <v>0</v>
      </c>
      <c r="E449" s="58">
        <v>0</v>
      </c>
      <c r="F449" s="37">
        <v>0</v>
      </c>
      <c r="G449" s="58">
        <v>0</v>
      </c>
      <c r="H449" s="37">
        <v>0</v>
      </c>
      <c r="I449" s="37">
        <v>0</v>
      </c>
      <c r="J449" s="37">
        <v>0</v>
      </c>
      <c r="K449" s="58">
        <v>0</v>
      </c>
      <c r="L449" s="37">
        <v>0</v>
      </c>
      <c r="M449" s="58">
        <v>0</v>
      </c>
      <c r="N449" s="58">
        <v>0</v>
      </c>
      <c r="O449" s="37">
        <v>0</v>
      </c>
      <c r="P449" s="37">
        <v>0</v>
      </c>
    </row>
    <row r="450" spans="1:18" ht="13.8" thickBot="1" x14ac:dyDescent="0.3">
      <c r="A450" s="144"/>
      <c r="B450" s="152"/>
      <c r="C450" s="37" t="s">
        <v>31</v>
      </c>
      <c r="D450" s="58">
        <v>6305.33</v>
      </c>
      <c r="E450" s="58">
        <v>5530.107</v>
      </c>
      <c r="F450" s="37">
        <v>5654.6449999999995</v>
      </c>
      <c r="G450" s="58">
        <v>3798.567</v>
      </c>
      <c r="H450" s="37">
        <v>747.93669999999997</v>
      </c>
      <c r="I450" s="37">
        <v>0</v>
      </c>
      <c r="J450" s="37">
        <v>0</v>
      </c>
      <c r="K450" s="58">
        <v>0</v>
      </c>
      <c r="L450" s="37">
        <v>0</v>
      </c>
      <c r="M450" s="58">
        <v>3959.4369999999999</v>
      </c>
      <c r="N450" s="58">
        <v>4540.9480000000003</v>
      </c>
      <c r="O450" s="37">
        <v>5791.6289999999999</v>
      </c>
      <c r="P450" s="37">
        <v>36328.599699999999</v>
      </c>
    </row>
    <row r="451" spans="1:18" ht="13.8" thickBot="1" x14ac:dyDescent="0.3">
      <c r="A451" s="142">
        <v>3</v>
      </c>
      <c r="B451" s="151" t="s">
        <v>137</v>
      </c>
      <c r="C451" s="37" t="s">
        <v>26</v>
      </c>
      <c r="D451" s="58">
        <v>1521.2660000000001</v>
      </c>
      <c r="E451" s="58">
        <v>1290.19</v>
      </c>
      <c r="F451" s="37">
        <v>1286.4930000000002</v>
      </c>
      <c r="G451" s="58">
        <v>641.11899999999991</v>
      </c>
      <c r="H451" s="37">
        <v>89.652000000000001</v>
      </c>
      <c r="I451" s="37">
        <v>0</v>
      </c>
      <c r="J451" s="37">
        <v>0</v>
      </c>
      <c r="K451" s="58">
        <v>0</v>
      </c>
      <c r="L451" s="37">
        <v>0</v>
      </c>
      <c r="M451" s="58">
        <v>674.85</v>
      </c>
      <c r="N451" s="58">
        <v>908.976</v>
      </c>
      <c r="O451" s="37">
        <v>1335.9250000000002</v>
      </c>
      <c r="P451" s="37">
        <v>7748.4710000000005</v>
      </c>
    </row>
    <row r="452" spans="1:18" ht="13.8" thickBot="1" x14ac:dyDescent="0.3">
      <c r="A452" s="143"/>
      <c r="B452" s="159"/>
      <c r="C452" s="37" t="s">
        <v>27</v>
      </c>
      <c r="D452" s="58">
        <v>3.4950000000000001</v>
      </c>
      <c r="E452" s="58">
        <v>3.2690000000000001</v>
      </c>
      <c r="F452" s="37">
        <v>3.4950000000000001</v>
      </c>
      <c r="G452" s="58">
        <v>3.3820000000000001</v>
      </c>
      <c r="H452" s="37">
        <v>0.90193500000000004</v>
      </c>
      <c r="I452" s="37">
        <v>0</v>
      </c>
      <c r="J452" s="37">
        <v>0</v>
      </c>
      <c r="K452" s="58">
        <v>0</v>
      </c>
      <c r="L452" s="37">
        <v>0</v>
      </c>
      <c r="M452" s="58">
        <v>3.4950000000000001</v>
      </c>
      <c r="N452" s="58">
        <v>3.3820000000000001</v>
      </c>
      <c r="O452" s="37">
        <v>3.4950000000000001</v>
      </c>
      <c r="P452" s="37">
        <v>24.914935000000003</v>
      </c>
    </row>
    <row r="453" spans="1:18" ht="13.8" thickBot="1" x14ac:dyDescent="0.3">
      <c r="A453" s="143"/>
      <c r="B453" s="159"/>
      <c r="C453" s="37" t="s">
        <v>28</v>
      </c>
      <c r="D453" s="58">
        <v>0</v>
      </c>
      <c r="E453" s="58">
        <v>0</v>
      </c>
      <c r="F453" s="37">
        <v>0</v>
      </c>
      <c r="G453" s="58">
        <v>0</v>
      </c>
      <c r="H453" s="37">
        <v>0</v>
      </c>
      <c r="I453" s="37">
        <v>0</v>
      </c>
      <c r="J453" s="37">
        <v>0</v>
      </c>
      <c r="K453" s="58">
        <v>0</v>
      </c>
      <c r="L453" s="37">
        <v>0</v>
      </c>
      <c r="M453" s="58">
        <v>0</v>
      </c>
      <c r="N453" s="58">
        <v>0</v>
      </c>
      <c r="O453" s="37">
        <v>0</v>
      </c>
      <c r="P453" s="37">
        <v>0</v>
      </c>
    </row>
    <row r="454" spans="1:18" ht="13.8" thickBot="1" x14ac:dyDescent="0.3">
      <c r="A454" s="143"/>
      <c r="B454" s="159"/>
      <c r="C454" s="37" t="s">
        <v>29</v>
      </c>
      <c r="D454" s="58">
        <v>0</v>
      </c>
      <c r="E454" s="58">
        <v>0</v>
      </c>
      <c r="F454" s="37">
        <v>0</v>
      </c>
      <c r="G454" s="58">
        <v>0</v>
      </c>
      <c r="H454" s="37">
        <v>0</v>
      </c>
      <c r="I454" s="37">
        <v>0</v>
      </c>
      <c r="J454" s="37">
        <v>0</v>
      </c>
      <c r="K454" s="58">
        <v>0</v>
      </c>
      <c r="L454" s="37">
        <v>0</v>
      </c>
      <c r="M454" s="58">
        <v>0</v>
      </c>
      <c r="N454" s="58">
        <v>0</v>
      </c>
      <c r="O454" s="37">
        <v>0</v>
      </c>
      <c r="P454" s="37">
        <v>0</v>
      </c>
    </row>
    <row r="455" spans="1:18" ht="13.8" thickBot="1" x14ac:dyDescent="0.3">
      <c r="A455" s="143"/>
      <c r="B455" s="159"/>
      <c r="C455" s="37" t="s">
        <v>30</v>
      </c>
      <c r="D455" s="58">
        <v>52.463999999999999</v>
      </c>
      <c r="E455" s="58">
        <v>44.25</v>
      </c>
      <c r="F455" s="37">
        <v>43.936</v>
      </c>
      <c r="G455" s="58">
        <v>20.57</v>
      </c>
      <c r="H455" s="37">
        <v>2.532</v>
      </c>
      <c r="I455" s="37">
        <v>0</v>
      </c>
      <c r="J455" s="37">
        <v>0</v>
      </c>
      <c r="K455" s="58">
        <v>0</v>
      </c>
      <c r="L455" s="37">
        <v>0</v>
      </c>
      <c r="M455" s="58">
        <v>21.707000000000001</v>
      </c>
      <c r="N455" s="58">
        <v>30.306000000000001</v>
      </c>
      <c r="O455" s="37">
        <v>45.728999999999999</v>
      </c>
      <c r="P455" s="37">
        <v>261.49400000000003</v>
      </c>
    </row>
    <row r="456" spans="1:18" ht="13.8" thickBot="1" x14ac:dyDescent="0.3">
      <c r="A456" s="144"/>
      <c r="B456" s="152"/>
      <c r="C456" s="37" t="s">
        <v>31</v>
      </c>
      <c r="D456" s="58">
        <v>1577.2250000000001</v>
      </c>
      <c r="E456" s="58">
        <v>1337.7090000000001</v>
      </c>
      <c r="F456" s="37">
        <v>1333.924</v>
      </c>
      <c r="G456" s="58">
        <v>665.07100000000003</v>
      </c>
      <c r="H456" s="37">
        <v>93.085934999999992</v>
      </c>
      <c r="I456" s="37">
        <v>0</v>
      </c>
      <c r="J456" s="37">
        <v>0</v>
      </c>
      <c r="K456" s="58">
        <v>0</v>
      </c>
      <c r="L456" s="37">
        <v>0</v>
      </c>
      <c r="M456" s="58">
        <v>700.05200000000002</v>
      </c>
      <c r="N456" s="58">
        <v>942.66399999999999</v>
      </c>
      <c r="O456" s="37">
        <v>1385.1490000000001</v>
      </c>
      <c r="P456" s="37">
        <v>8034.8799350000008</v>
      </c>
    </row>
    <row r="457" spans="1:18" ht="13.8" thickBot="1" x14ac:dyDescent="0.3">
      <c r="A457" s="138" t="s">
        <v>36</v>
      </c>
      <c r="B457" s="139"/>
      <c r="C457" s="37" t="s">
        <v>26</v>
      </c>
      <c r="D457" s="37">
        <v>7114.8310000000001</v>
      </c>
      <c r="E457" s="37">
        <v>6108.741</v>
      </c>
      <c r="F457" s="37">
        <v>6148.6369999999997</v>
      </c>
      <c r="G457" s="37">
        <v>3465.0880000000002</v>
      </c>
      <c r="H457" s="37">
        <v>589.38300000000004</v>
      </c>
      <c r="I457" s="37">
        <v>0</v>
      </c>
      <c r="J457" s="37">
        <v>0</v>
      </c>
      <c r="K457" s="37">
        <v>0</v>
      </c>
      <c r="L457" s="37">
        <v>0</v>
      </c>
      <c r="M457" s="37">
        <v>3631.4490000000001</v>
      </c>
      <c r="N457" s="37">
        <v>4567.4369999999999</v>
      </c>
      <c r="O457" s="37">
        <v>6352.049</v>
      </c>
      <c r="P457" s="37">
        <v>37977.614999999998</v>
      </c>
    </row>
    <row r="458" spans="1:18" ht="13.8" thickBot="1" x14ac:dyDescent="0.3">
      <c r="A458" s="140"/>
      <c r="B458" s="141"/>
      <c r="C458" s="37" t="s">
        <v>27</v>
      </c>
      <c r="D458" s="37">
        <v>1342.162</v>
      </c>
      <c r="E458" s="37">
        <v>1255.567</v>
      </c>
      <c r="F458" s="37">
        <v>1342.162</v>
      </c>
      <c r="G458" s="37">
        <v>1298.864</v>
      </c>
      <c r="H458" s="37">
        <v>306.714023</v>
      </c>
      <c r="I458" s="37">
        <v>0</v>
      </c>
      <c r="J458" s="37">
        <v>0</v>
      </c>
      <c r="K458" s="37">
        <v>0</v>
      </c>
      <c r="L458" s="37">
        <v>0</v>
      </c>
      <c r="M458" s="37">
        <v>1342.162</v>
      </c>
      <c r="N458" s="37">
        <v>1298.864</v>
      </c>
      <c r="O458" s="37">
        <v>1342.162</v>
      </c>
      <c r="P458" s="37">
        <v>9528.6570230000016</v>
      </c>
    </row>
    <row r="459" spans="1:18" ht="13.8" thickBot="1" x14ac:dyDescent="0.3">
      <c r="A459" s="140"/>
      <c r="B459" s="141"/>
      <c r="C459" s="37" t="s">
        <v>28</v>
      </c>
      <c r="D459" s="37">
        <v>38.978000000000002</v>
      </c>
      <c r="E459" s="37">
        <v>33.442</v>
      </c>
      <c r="F459" s="37">
        <v>33.640999999999998</v>
      </c>
      <c r="G459" s="37">
        <v>18.827999999999999</v>
      </c>
      <c r="H459" s="37">
        <v>3.173</v>
      </c>
      <c r="I459" s="37">
        <v>0</v>
      </c>
      <c r="J459" s="37">
        <v>0</v>
      </c>
      <c r="K459" s="37">
        <v>0</v>
      </c>
      <c r="L459" s="37">
        <v>0</v>
      </c>
      <c r="M459" s="37">
        <v>19.736000000000001</v>
      </c>
      <c r="N459" s="37">
        <v>24.917000000000002</v>
      </c>
      <c r="O459" s="37">
        <v>34.765000000000001</v>
      </c>
      <c r="P459" s="37">
        <v>207.48000000000002</v>
      </c>
    </row>
    <row r="460" spans="1:18" ht="13.8" thickBot="1" x14ac:dyDescent="0.3">
      <c r="A460" s="140"/>
      <c r="B460" s="141"/>
      <c r="C460" s="37" t="s">
        <v>29</v>
      </c>
      <c r="D460" s="37">
        <v>0</v>
      </c>
      <c r="E460" s="37">
        <v>0</v>
      </c>
      <c r="F460" s="37">
        <v>0</v>
      </c>
      <c r="G460" s="37">
        <v>0</v>
      </c>
      <c r="H460" s="37">
        <v>0</v>
      </c>
      <c r="I460" s="37">
        <v>0</v>
      </c>
      <c r="J460" s="37">
        <v>0</v>
      </c>
      <c r="K460" s="37">
        <v>0</v>
      </c>
      <c r="L460" s="37">
        <v>0</v>
      </c>
      <c r="M460" s="37">
        <v>0</v>
      </c>
      <c r="N460" s="37">
        <v>0</v>
      </c>
      <c r="O460" s="37">
        <v>0</v>
      </c>
      <c r="P460" s="37">
        <v>0</v>
      </c>
    </row>
    <row r="461" spans="1:18" ht="13.8" thickBot="1" x14ac:dyDescent="0.3">
      <c r="A461" s="140"/>
      <c r="B461" s="141"/>
      <c r="C461" s="37" t="s">
        <v>30</v>
      </c>
      <c r="D461" s="37">
        <v>67.123999999999995</v>
      </c>
      <c r="E461" s="37">
        <v>56.841000000000001</v>
      </c>
      <c r="F461" s="37">
        <v>56.613</v>
      </c>
      <c r="G461" s="37">
        <v>27.731999999999999</v>
      </c>
      <c r="H461" s="37">
        <v>3.7560000000000002</v>
      </c>
      <c r="I461" s="37">
        <v>0</v>
      </c>
      <c r="J461" s="37">
        <v>0</v>
      </c>
      <c r="K461" s="37">
        <v>0</v>
      </c>
      <c r="L461" s="37">
        <v>0</v>
      </c>
      <c r="M461" s="37">
        <v>29.213000000000001</v>
      </c>
      <c r="N461" s="37">
        <v>39.732999999999997</v>
      </c>
      <c r="O461" s="37">
        <v>58.823</v>
      </c>
      <c r="P461" s="37">
        <v>339.83499999999998</v>
      </c>
    </row>
    <row r="462" spans="1:18" ht="13.8" thickBot="1" x14ac:dyDescent="0.3">
      <c r="A462" s="161"/>
      <c r="B462" s="162"/>
      <c r="C462" s="37" t="s">
        <v>31</v>
      </c>
      <c r="D462" s="37">
        <v>8563.0949999999993</v>
      </c>
      <c r="E462" s="37">
        <v>7454.5910000000003</v>
      </c>
      <c r="F462" s="37">
        <v>7581.0529999999999</v>
      </c>
      <c r="G462" s="37">
        <v>4810.5119999999997</v>
      </c>
      <c r="H462" s="37">
        <v>903.02602300000001</v>
      </c>
      <c r="I462" s="37">
        <v>0</v>
      </c>
      <c r="J462" s="37">
        <v>0</v>
      </c>
      <c r="K462" s="37">
        <v>0</v>
      </c>
      <c r="L462" s="37">
        <v>0</v>
      </c>
      <c r="M462" s="37">
        <v>5022.5600000000004</v>
      </c>
      <c r="N462" s="37">
        <v>5930.951</v>
      </c>
      <c r="O462" s="37">
        <v>7787.799</v>
      </c>
      <c r="P462" s="37">
        <v>48053.587023</v>
      </c>
      <c r="R462" s="55">
        <f>P444+P450+P456</f>
        <v>48053.587023</v>
      </c>
    </row>
    <row r="463" spans="1:18" ht="13.8" thickBot="1" x14ac:dyDescent="0.3">
      <c r="A463" s="163" t="s">
        <v>6</v>
      </c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  <c r="L463" s="164"/>
      <c r="M463" s="164"/>
      <c r="N463" s="164"/>
      <c r="O463" s="164"/>
      <c r="P463" s="165"/>
    </row>
    <row r="464" spans="1:18" ht="13.5" customHeight="1" thickBot="1" x14ac:dyDescent="0.3">
      <c r="A464" s="179" t="s">
        <v>8</v>
      </c>
      <c r="B464" s="181" t="s">
        <v>120</v>
      </c>
      <c r="C464" s="151"/>
      <c r="D464" s="188" t="s">
        <v>116</v>
      </c>
      <c r="E464" s="189"/>
      <c r="F464" s="189"/>
      <c r="G464" s="189"/>
      <c r="H464" s="189"/>
      <c r="I464" s="189"/>
      <c r="J464" s="189"/>
      <c r="K464" s="189"/>
      <c r="L464" s="189"/>
      <c r="M464" s="189"/>
      <c r="N464" s="189"/>
      <c r="O464" s="189"/>
      <c r="P464" s="190"/>
    </row>
    <row r="465" spans="1:16" ht="13.8" thickBot="1" x14ac:dyDescent="0.3">
      <c r="A465" s="180"/>
      <c r="B465" s="182"/>
      <c r="C465" s="152"/>
      <c r="D465" s="36" t="s">
        <v>10</v>
      </c>
      <c r="E465" s="37" t="s">
        <v>11</v>
      </c>
      <c r="F465" s="35" t="s">
        <v>12</v>
      </c>
      <c r="G465" s="36" t="s">
        <v>13</v>
      </c>
      <c r="H465" s="35" t="s">
        <v>14</v>
      </c>
      <c r="I465" s="35" t="s">
        <v>15</v>
      </c>
      <c r="J465" s="35" t="s">
        <v>16</v>
      </c>
      <c r="K465" s="36" t="s">
        <v>17</v>
      </c>
      <c r="L465" s="37" t="s">
        <v>18</v>
      </c>
      <c r="M465" s="41" t="s">
        <v>19</v>
      </c>
      <c r="N465" s="36" t="s">
        <v>20</v>
      </c>
      <c r="O465" s="41" t="s">
        <v>21</v>
      </c>
      <c r="P465" s="35" t="s">
        <v>22</v>
      </c>
    </row>
    <row r="466" spans="1:16" ht="13.5" customHeight="1" thickBot="1" x14ac:dyDescent="0.3">
      <c r="A466" s="142">
        <v>1</v>
      </c>
      <c r="B466" s="156" t="s">
        <v>138</v>
      </c>
      <c r="C466" s="37" t="s">
        <v>26</v>
      </c>
      <c r="D466" s="37">
        <v>100.122</v>
      </c>
      <c r="E466" s="37">
        <v>86.150999999999996</v>
      </c>
      <c r="F466" s="37">
        <v>86.856999999999999</v>
      </c>
      <c r="G466" s="37">
        <v>49.935000000000002</v>
      </c>
      <c r="H466" s="37">
        <v>8.7210000000000001</v>
      </c>
      <c r="I466" s="37">
        <v>0</v>
      </c>
      <c r="J466" s="37">
        <v>0</v>
      </c>
      <c r="K466" s="37">
        <v>0</v>
      </c>
      <c r="L466" s="37">
        <v>0</v>
      </c>
      <c r="M466" s="37">
        <v>52.298999999999999</v>
      </c>
      <c r="N466" s="37">
        <v>65.069999999999993</v>
      </c>
      <c r="O466" s="37">
        <v>89.65</v>
      </c>
      <c r="P466" s="37">
        <v>538.80499999999995</v>
      </c>
    </row>
    <row r="467" spans="1:16" ht="13.8" thickBot="1" x14ac:dyDescent="0.3">
      <c r="A467" s="143"/>
      <c r="B467" s="157"/>
      <c r="C467" s="37" t="s">
        <v>27</v>
      </c>
      <c r="D467" s="37">
        <v>41.177</v>
      </c>
      <c r="E467" s="37">
        <v>38.520000000000003</v>
      </c>
      <c r="F467" s="37">
        <v>41.177</v>
      </c>
      <c r="G467" s="37">
        <v>39.848999999999997</v>
      </c>
      <c r="H467" s="37">
        <v>41.177</v>
      </c>
      <c r="I467" s="37">
        <v>39.848999999999997</v>
      </c>
      <c r="J467" s="37">
        <v>41.177</v>
      </c>
      <c r="K467" s="37">
        <v>22.581</v>
      </c>
      <c r="L467" s="37">
        <v>39.848999999999997</v>
      </c>
      <c r="M467" s="37">
        <v>41.177</v>
      </c>
      <c r="N467" s="37">
        <v>39.848999999999997</v>
      </c>
      <c r="O467" s="37">
        <v>41.177</v>
      </c>
      <c r="P467" s="37">
        <v>467.55900000000003</v>
      </c>
    </row>
    <row r="468" spans="1:16" ht="13.8" thickBot="1" x14ac:dyDescent="0.3">
      <c r="A468" s="143"/>
      <c r="B468" s="157"/>
      <c r="C468" s="37" t="s">
        <v>28</v>
      </c>
      <c r="D468" s="37">
        <v>0</v>
      </c>
      <c r="E468" s="37">
        <v>0</v>
      </c>
      <c r="F468" s="37">
        <v>0</v>
      </c>
      <c r="G468" s="37">
        <v>0</v>
      </c>
      <c r="H468" s="37">
        <v>0</v>
      </c>
      <c r="I468" s="37">
        <v>0</v>
      </c>
      <c r="J468" s="37">
        <v>0</v>
      </c>
      <c r="K468" s="37">
        <v>0</v>
      </c>
      <c r="L468" s="37">
        <v>0</v>
      </c>
      <c r="M468" s="37">
        <v>0</v>
      </c>
      <c r="N468" s="37">
        <v>0</v>
      </c>
      <c r="O468" s="37">
        <v>0</v>
      </c>
      <c r="P468" s="37">
        <v>0</v>
      </c>
    </row>
    <row r="469" spans="1:16" ht="13.8" thickBot="1" x14ac:dyDescent="0.3">
      <c r="A469" s="143"/>
      <c r="B469" s="157"/>
      <c r="C469" s="37" t="s">
        <v>29</v>
      </c>
      <c r="D469" s="37">
        <v>0</v>
      </c>
      <c r="E469" s="37">
        <v>0</v>
      </c>
      <c r="F469" s="37">
        <v>0</v>
      </c>
      <c r="G469" s="37">
        <v>0</v>
      </c>
      <c r="H469" s="37">
        <v>0</v>
      </c>
      <c r="I469" s="37">
        <v>0</v>
      </c>
      <c r="J469" s="37">
        <v>0</v>
      </c>
      <c r="K469" s="37">
        <v>0</v>
      </c>
      <c r="L469" s="37">
        <v>0</v>
      </c>
      <c r="M469" s="37">
        <v>0</v>
      </c>
      <c r="N469" s="37">
        <v>0</v>
      </c>
      <c r="O469" s="37">
        <v>0</v>
      </c>
      <c r="P469" s="37">
        <v>0</v>
      </c>
    </row>
    <row r="470" spans="1:16" ht="13.8" thickBot="1" x14ac:dyDescent="0.3">
      <c r="A470" s="143"/>
      <c r="B470" s="157"/>
      <c r="C470" s="37" t="s">
        <v>30</v>
      </c>
      <c r="D470" s="37">
        <v>0</v>
      </c>
      <c r="E470" s="37">
        <v>0</v>
      </c>
      <c r="F470" s="37">
        <v>0</v>
      </c>
      <c r="G470" s="37">
        <v>0</v>
      </c>
      <c r="H470" s="37">
        <v>0</v>
      </c>
      <c r="I470" s="37">
        <v>0</v>
      </c>
      <c r="J470" s="37">
        <v>0</v>
      </c>
      <c r="K470" s="37">
        <v>0</v>
      </c>
      <c r="L470" s="37">
        <v>0</v>
      </c>
      <c r="M470" s="37">
        <v>0</v>
      </c>
      <c r="N470" s="37">
        <v>0</v>
      </c>
      <c r="O470" s="37">
        <v>0</v>
      </c>
      <c r="P470" s="37">
        <v>0</v>
      </c>
    </row>
    <row r="471" spans="1:16" ht="13.8" thickBot="1" x14ac:dyDescent="0.3">
      <c r="A471" s="144"/>
      <c r="B471" s="158"/>
      <c r="C471" s="37" t="s">
        <v>31</v>
      </c>
      <c r="D471" s="37">
        <v>141.29900000000001</v>
      </c>
      <c r="E471" s="37">
        <v>124.67100000000001</v>
      </c>
      <c r="F471" s="37">
        <v>128.03399999999999</v>
      </c>
      <c r="G471" s="37">
        <v>89.784000000000006</v>
      </c>
      <c r="H471" s="37">
        <v>49.898000000000003</v>
      </c>
      <c r="I471" s="37">
        <v>39.848999999999997</v>
      </c>
      <c r="J471" s="37">
        <v>41.177</v>
      </c>
      <c r="K471" s="37">
        <v>22.581</v>
      </c>
      <c r="L471" s="37">
        <v>39.848999999999997</v>
      </c>
      <c r="M471" s="37">
        <v>93.475999999999999</v>
      </c>
      <c r="N471" s="37">
        <v>104.919</v>
      </c>
      <c r="O471" s="37">
        <v>130.827</v>
      </c>
      <c r="P471" s="37">
        <v>1006.364</v>
      </c>
    </row>
    <row r="472" spans="1:16" ht="13.8" thickBot="1" x14ac:dyDescent="0.3">
      <c r="A472" s="138" t="s">
        <v>36</v>
      </c>
      <c r="B472" s="139"/>
      <c r="C472" s="37" t="s">
        <v>26</v>
      </c>
      <c r="D472" s="37">
        <v>100.122</v>
      </c>
      <c r="E472" s="37">
        <v>86.150999999999996</v>
      </c>
      <c r="F472" s="37">
        <v>86.856999999999999</v>
      </c>
      <c r="G472" s="37">
        <v>49.935000000000002</v>
      </c>
      <c r="H472" s="37">
        <v>8.7210000000000001</v>
      </c>
      <c r="I472" s="37">
        <v>0</v>
      </c>
      <c r="J472" s="37">
        <v>0</v>
      </c>
      <c r="K472" s="37">
        <v>0</v>
      </c>
      <c r="L472" s="37">
        <v>0</v>
      </c>
      <c r="M472" s="37">
        <v>52.298999999999999</v>
      </c>
      <c r="N472" s="37">
        <v>65.069999999999993</v>
      </c>
      <c r="O472" s="37">
        <v>89.65</v>
      </c>
      <c r="P472" s="37">
        <v>538.80499999999995</v>
      </c>
    </row>
    <row r="473" spans="1:16" ht="13.8" thickBot="1" x14ac:dyDescent="0.3">
      <c r="A473" s="140"/>
      <c r="B473" s="141"/>
      <c r="C473" s="37" t="s">
        <v>27</v>
      </c>
      <c r="D473" s="37">
        <v>41.177</v>
      </c>
      <c r="E473" s="37">
        <v>38.520000000000003</v>
      </c>
      <c r="F473" s="37">
        <v>41.177</v>
      </c>
      <c r="G473" s="37">
        <v>39.848999999999997</v>
      </c>
      <c r="H473" s="37">
        <v>41.177</v>
      </c>
      <c r="I473" s="37">
        <v>39.848999999999997</v>
      </c>
      <c r="J473" s="37">
        <v>41.177</v>
      </c>
      <c r="K473" s="37">
        <v>22.581</v>
      </c>
      <c r="L473" s="37">
        <v>39.848999999999997</v>
      </c>
      <c r="M473" s="37">
        <v>41.177</v>
      </c>
      <c r="N473" s="37">
        <v>39.848999999999997</v>
      </c>
      <c r="O473" s="37">
        <v>41.177</v>
      </c>
      <c r="P473" s="37">
        <v>467.55900000000003</v>
      </c>
    </row>
    <row r="474" spans="1:16" ht="13.8" thickBot="1" x14ac:dyDescent="0.3">
      <c r="A474" s="140"/>
      <c r="B474" s="141"/>
      <c r="C474" s="37" t="s">
        <v>28</v>
      </c>
      <c r="D474" s="37">
        <v>0</v>
      </c>
      <c r="E474" s="37">
        <v>0</v>
      </c>
      <c r="F474" s="37">
        <v>0</v>
      </c>
      <c r="G474" s="37">
        <v>0</v>
      </c>
      <c r="H474" s="37">
        <v>0</v>
      </c>
      <c r="I474" s="37">
        <v>0</v>
      </c>
      <c r="J474" s="37">
        <v>0</v>
      </c>
      <c r="K474" s="37">
        <v>0</v>
      </c>
      <c r="L474" s="37">
        <v>0</v>
      </c>
      <c r="M474" s="37">
        <v>0</v>
      </c>
      <c r="N474" s="37">
        <v>0</v>
      </c>
      <c r="O474" s="37">
        <v>0</v>
      </c>
      <c r="P474" s="37">
        <v>0</v>
      </c>
    </row>
    <row r="475" spans="1:16" ht="13.8" thickBot="1" x14ac:dyDescent="0.3">
      <c r="A475" s="140"/>
      <c r="B475" s="141"/>
      <c r="C475" s="37" t="s">
        <v>29</v>
      </c>
      <c r="D475" s="37">
        <v>0</v>
      </c>
      <c r="E475" s="37">
        <v>0</v>
      </c>
      <c r="F475" s="37">
        <v>0</v>
      </c>
      <c r="G475" s="37">
        <v>0</v>
      </c>
      <c r="H475" s="37">
        <v>0</v>
      </c>
      <c r="I475" s="37">
        <v>0</v>
      </c>
      <c r="J475" s="37">
        <v>0</v>
      </c>
      <c r="K475" s="37">
        <v>0</v>
      </c>
      <c r="L475" s="37">
        <v>0</v>
      </c>
      <c r="M475" s="37">
        <v>0</v>
      </c>
      <c r="N475" s="37">
        <v>0</v>
      </c>
      <c r="O475" s="37">
        <v>0</v>
      </c>
      <c r="P475" s="37">
        <v>0</v>
      </c>
    </row>
    <row r="476" spans="1:16" ht="13.8" thickBot="1" x14ac:dyDescent="0.3">
      <c r="A476" s="140"/>
      <c r="B476" s="141"/>
      <c r="C476" s="37" t="s">
        <v>30</v>
      </c>
      <c r="D476" s="37">
        <v>0</v>
      </c>
      <c r="E476" s="37">
        <v>0</v>
      </c>
      <c r="F476" s="37">
        <v>0</v>
      </c>
      <c r="G476" s="37">
        <v>0</v>
      </c>
      <c r="H476" s="37">
        <v>0</v>
      </c>
      <c r="I476" s="37">
        <v>0</v>
      </c>
      <c r="J476" s="37">
        <v>0</v>
      </c>
      <c r="K476" s="37">
        <v>0</v>
      </c>
      <c r="L476" s="37">
        <v>0</v>
      </c>
      <c r="M476" s="37">
        <v>0</v>
      </c>
      <c r="N476" s="37">
        <v>0</v>
      </c>
      <c r="O476" s="37">
        <v>0</v>
      </c>
      <c r="P476" s="37">
        <v>0</v>
      </c>
    </row>
    <row r="477" spans="1:16" ht="13.8" thickBot="1" x14ac:dyDescent="0.3">
      <c r="A477" s="161"/>
      <c r="B477" s="162"/>
      <c r="C477" s="37" t="s">
        <v>31</v>
      </c>
      <c r="D477" s="37">
        <v>141.29900000000001</v>
      </c>
      <c r="E477" s="37">
        <v>124.67100000000001</v>
      </c>
      <c r="F477" s="37">
        <v>128.03399999999999</v>
      </c>
      <c r="G477" s="37">
        <v>89.784000000000006</v>
      </c>
      <c r="H477" s="37">
        <v>49.898000000000003</v>
      </c>
      <c r="I477" s="37">
        <v>39.848999999999997</v>
      </c>
      <c r="J477" s="37">
        <v>41.177</v>
      </c>
      <c r="K477" s="37">
        <v>22.581</v>
      </c>
      <c r="L477" s="37">
        <v>39.848999999999997</v>
      </c>
      <c r="M477" s="37">
        <v>93.475999999999999</v>
      </c>
      <c r="N477" s="37">
        <v>104.919</v>
      </c>
      <c r="O477" s="37">
        <v>130.827</v>
      </c>
      <c r="P477" s="37">
        <v>1006.364</v>
      </c>
    </row>
    <row r="478" spans="1:16" ht="13.8" thickBot="1" x14ac:dyDescent="0.3">
      <c r="A478" s="187" t="s">
        <v>102</v>
      </c>
      <c r="B478" s="191"/>
      <c r="C478" s="191"/>
      <c r="D478" s="191"/>
      <c r="E478" s="191"/>
      <c r="F478" s="191"/>
      <c r="G478" s="191"/>
      <c r="H478" s="191"/>
      <c r="I478" s="191"/>
      <c r="J478" s="191"/>
      <c r="K478" s="191"/>
      <c r="L478" s="191"/>
      <c r="M478" s="191"/>
      <c r="N478" s="191"/>
      <c r="O478" s="191"/>
      <c r="P478" s="192"/>
    </row>
    <row r="479" spans="1:16" ht="13.5" customHeight="1" thickBot="1" x14ac:dyDescent="0.3">
      <c r="A479" s="179" t="s">
        <v>8</v>
      </c>
      <c r="B479" s="181" t="s">
        <v>120</v>
      </c>
      <c r="C479" s="151"/>
      <c r="D479" s="188" t="s">
        <v>117</v>
      </c>
      <c r="E479" s="189"/>
      <c r="F479" s="189"/>
      <c r="G479" s="189"/>
      <c r="H479" s="189"/>
      <c r="I479" s="189"/>
      <c r="J479" s="189"/>
      <c r="K479" s="189"/>
      <c r="L479" s="189"/>
      <c r="M479" s="189"/>
      <c r="N479" s="189"/>
      <c r="O479" s="189"/>
      <c r="P479" s="190"/>
    </row>
    <row r="480" spans="1:16" ht="13.8" thickBot="1" x14ac:dyDescent="0.3">
      <c r="A480" s="180"/>
      <c r="B480" s="182"/>
      <c r="C480" s="152"/>
      <c r="D480" s="36" t="s">
        <v>10</v>
      </c>
      <c r="E480" s="37" t="s">
        <v>11</v>
      </c>
      <c r="F480" s="35" t="s">
        <v>12</v>
      </c>
      <c r="G480" s="36" t="s">
        <v>13</v>
      </c>
      <c r="H480" s="35" t="s">
        <v>14</v>
      </c>
      <c r="I480" s="35" t="s">
        <v>15</v>
      </c>
      <c r="J480" s="35" t="s">
        <v>16</v>
      </c>
      <c r="K480" s="36" t="s">
        <v>17</v>
      </c>
      <c r="L480" s="37" t="s">
        <v>18</v>
      </c>
      <c r="M480" s="41" t="s">
        <v>19</v>
      </c>
      <c r="N480" s="36" t="s">
        <v>20</v>
      </c>
      <c r="O480" s="41" t="s">
        <v>21</v>
      </c>
      <c r="P480" s="35" t="s">
        <v>22</v>
      </c>
    </row>
    <row r="481" spans="1:16" ht="13.8" thickBot="1" x14ac:dyDescent="0.3">
      <c r="A481" s="142">
        <v>1</v>
      </c>
      <c r="B481" s="156" t="s">
        <v>130</v>
      </c>
      <c r="C481" s="37" t="s">
        <v>26</v>
      </c>
      <c r="D481" s="58">
        <v>0.55200000000000005</v>
      </c>
      <c r="E481" s="37">
        <v>0.47599999999999998</v>
      </c>
      <c r="F481" s="37">
        <v>0.48</v>
      </c>
      <c r="G481" s="58">
        <v>0.28000000000000003</v>
      </c>
      <c r="H481" s="37">
        <v>0.05</v>
      </c>
      <c r="I481" s="37">
        <v>0</v>
      </c>
      <c r="J481" s="37">
        <v>0</v>
      </c>
      <c r="K481" s="58">
        <v>0</v>
      </c>
      <c r="L481" s="37">
        <v>0</v>
      </c>
      <c r="M481" s="37">
        <v>0.29299999999999998</v>
      </c>
      <c r="N481" s="58">
        <v>0.36199999999999999</v>
      </c>
      <c r="O481" s="37">
        <v>0.495</v>
      </c>
      <c r="P481" s="37">
        <v>2.988</v>
      </c>
    </row>
    <row r="482" spans="1:16" ht="13.8" thickBot="1" x14ac:dyDescent="0.3">
      <c r="A482" s="143"/>
      <c r="B482" s="157"/>
      <c r="C482" s="37" t="s">
        <v>27</v>
      </c>
      <c r="D482" s="58">
        <v>0</v>
      </c>
      <c r="E482" s="37">
        <v>0</v>
      </c>
      <c r="F482" s="37">
        <v>0</v>
      </c>
      <c r="G482" s="58">
        <v>0</v>
      </c>
      <c r="H482" s="37">
        <v>0</v>
      </c>
      <c r="I482" s="37">
        <v>0</v>
      </c>
      <c r="J482" s="37">
        <v>0</v>
      </c>
      <c r="K482" s="58">
        <v>0</v>
      </c>
      <c r="L482" s="37">
        <v>0</v>
      </c>
      <c r="M482" s="37">
        <v>0</v>
      </c>
      <c r="N482" s="58">
        <v>0</v>
      </c>
      <c r="O482" s="37">
        <v>0</v>
      </c>
      <c r="P482" s="37">
        <v>0</v>
      </c>
    </row>
    <row r="483" spans="1:16" ht="13.8" thickBot="1" x14ac:dyDescent="0.3">
      <c r="A483" s="143"/>
      <c r="B483" s="157"/>
      <c r="C483" s="37" t="s">
        <v>28</v>
      </c>
      <c r="D483" s="58">
        <v>0</v>
      </c>
      <c r="E483" s="37">
        <v>0</v>
      </c>
      <c r="F483" s="37">
        <v>0</v>
      </c>
      <c r="G483" s="58">
        <v>0</v>
      </c>
      <c r="H483" s="37">
        <v>0</v>
      </c>
      <c r="I483" s="37">
        <v>0</v>
      </c>
      <c r="J483" s="37">
        <v>0</v>
      </c>
      <c r="K483" s="58">
        <v>0</v>
      </c>
      <c r="L483" s="37">
        <v>0</v>
      </c>
      <c r="M483" s="37">
        <v>0</v>
      </c>
      <c r="N483" s="58">
        <v>0</v>
      </c>
      <c r="O483" s="37">
        <v>0</v>
      </c>
      <c r="P483" s="37">
        <v>0</v>
      </c>
    </row>
    <row r="484" spans="1:16" ht="13.8" thickBot="1" x14ac:dyDescent="0.3">
      <c r="A484" s="143"/>
      <c r="B484" s="157"/>
      <c r="C484" s="37" t="s">
        <v>29</v>
      </c>
      <c r="D484" s="58">
        <v>0</v>
      </c>
      <c r="E484" s="37">
        <v>0</v>
      </c>
      <c r="F484" s="37">
        <v>0</v>
      </c>
      <c r="G484" s="58">
        <v>0</v>
      </c>
      <c r="H484" s="37">
        <v>0</v>
      </c>
      <c r="I484" s="37">
        <v>0</v>
      </c>
      <c r="J484" s="37">
        <v>0</v>
      </c>
      <c r="K484" s="58">
        <v>0</v>
      </c>
      <c r="L484" s="37">
        <v>0</v>
      </c>
      <c r="M484" s="37">
        <v>0</v>
      </c>
      <c r="N484" s="58">
        <v>0</v>
      </c>
      <c r="O484" s="37">
        <v>0</v>
      </c>
      <c r="P484" s="37">
        <v>0</v>
      </c>
    </row>
    <row r="485" spans="1:16" ht="13.8" thickBot="1" x14ac:dyDescent="0.3">
      <c r="A485" s="143"/>
      <c r="B485" s="157"/>
      <c r="C485" s="37" t="s">
        <v>30</v>
      </c>
      <c r="D485" s="58">
        <v>1.7000000000000001E-2</v>
      </c>
      <c r="E485" s="37">
        <v>1.4E-2</v>
      </c>
      <c r="F485" s="37">
        <v>1.4E-2</v>
      </c>
      <c r="G485" s="58">
        <v>8.0000000000000002E-3</v>
      </c>
      <c r="H485" s="37">
        <v>2E-3</v>
      </c>
      <c r="I485" s="37">
        <v>0</v>
      </c>
      <c r="J485" s="37">
        <v>0</v>
      </c>
      <c r="K485" s="58">
        <v>0</v>
      </c>
      <c r="L485" s="37">
        <v>0</v>
      </c>
      <c r="M485" s="37">
        <v>8.9999999999999993E-3</v>
      </c>
      <c r="N485" s="58">
        <v>1.0999999999999999E-2</v>
      </c>
      <c r="O485" s="37">
        <v>1.4999999999999999E-2</v>
      </c>
      <c r="P485" s="37">
        <v>0.09</v>
      </c>
    </row>
    <row r="486" spans="1:16" ht="13.8" thickBot="1" x14ac:dyDescent="0.3">
      <c r="A486" s="144"/>
      <c r="B486" s="158"/>
      <c r="C486" s="37" t="s">
        <v>31</v>
      </c>
      <c r="D486" s="58">
        <v>0.56899999999999995</v>
      </c>
      <c r="E486" s="37">
        <v>0.49</v>
      </c>
      <c r="F486" s="37">
        <v>0.49399999999999999</v>
      </c>
      <c r="G486" s="58">
        <v>0.28799999999999998</v>
      </c>
      <c r="H486" s="37">
        <v>5.1999999999999998E-2</v>
      </c>
      <c r="I486" s="37">
        <v>0</v>
      </c>
      <c r="J486" s="37">
        <v>0</v>
      </c>
      <c r="K486" s="58">
        <v>0</v>
      </c>
      <c r="L486" s="37">
        <v>0</v>
      </c>
      <c r="M486" s="37">
        <v>0.30199999999999999</v>
      </c>
      <c r="N486" s="58">
        <v>0.373</v>
      </c>
      <c r="O486" s="37">
        <v>0.51</v>
      </c>
      <c r="P486" s="37">
        <v>3.0779999999999998</v>
      </c>
    </row>
    <row r="487" spans="1:16" ht="13.8" thickBot="1" x14ac:dyDescent="0.3">
      <c r="A487" s="142">
        <v>2</v>
      </c>
      <c r="B487" s="151" t="s">
        <v>125</v>
      </c>
      <c r="C487" s="37" t="s">
        <v>26</v>
      </c>
      <c r="D487" s="58">
        <v>587.48099999999999</v>
      </c>
      <c r="E487" s="37">
        <v>506.29099999999994</v>
      </c>
      <c r="F487" s="37">
        <v>511.029</v>
      </c>
      <c r="G487" s="58">
        <v>297.89300000000003</v>
      </c>
      <c r="H487" s="37">
        <v>52.959000000000003</v>
      </c>
      <c r="I487" s="37">
        <v>0</v>
      </c>
      <c r="J487" s="37">
        <v>0</v>
      </c>
      <c r="K487" s="58">
        <v>0</v>
      </c>
      <c r="L487" s="37">
        <v>0</v>
      </c>
      <c r="M487" s="37">
        <v>311.84699999999998</v>
      </c>
      <c r="N487" s="58">
        <v>385.12099999999998</v>
      </c>
      <c r="O487" s="37">
        <v>527.12199999999996</v>
      </c>
      <c r="P487" s="37">
        <v>3179.7430000000004</v>
      </c>
    </row>
    <row r="488" spans="1:16" ht="13.8" thickBot="1" x14ac:dyDescent="0.3">
      <c r="A488" s="143"/>
      <c r="B488" s="159"/>
      <c r="C488" s="37" t="s">
        <v>27</v>
      </c>
      <c r="D488" s="58">
        <v>88.948999999999998</v>
      </c>
      <c r="E488" s="37">
        <v>83.210999999999999</v>
      </c>
      <c r="F488" s="37">
        <v>88.948999999999998</v>
      </c>
      <c r="G488" s="58">
        <v>86.080999999999989</v>
      </c>
      <c r="H488" s="37">
        <v>82.132000000000005</v>
      </c>
      <c r="I488" s="37">
        <v>41.668999999999997</v>
      </c>
      <c r="J488" s="37">
        <v>80.734999999999999</v>
      </c>
      <c r="K488" s="58">
        <v>80.734999999999999</v>
      </c>
      <c r="L488" s="37">
        <v>79.481999999999999</v>
      </c>
      <c r="M488" s="37">
        <v>88.948999999999998</v>
      </c>
      <c r="N488" s="58">
        <v>86.080999999999989</v>
      </c>
      <c r="O488" s="37">
        <v>88.948999999999998</v>
      </c>
      <c r="P488" s="37">
        <v>975.92200000000003</v>
      </c>
    </row>
    <row r="489" spans="1:16" ht="13.8" thickBot="1" x14ac:dyDescent="0.3">
      <c r="A489" s="143"/>
      <c r="B489" s="159"/>
      <c r="C489" s="37" t="s">
        <v>28</v>
      </c>
      <c r="D489" s="58">
        <v>0</v>
      </c>
      <c r="E489" s="37">
        <v>0</v>
      </c>
      <c r="F489" s="37">
        <v>0</v>
      </c>
      <c r="G489" s="58">
        <v>0</v>
      </c>
      <c r="H489" s="37">
        <v>0</v>
      </c>
      <c r="I489" s="37">
        <v>0</v>
      </c>
      <c r="J489" s="37">
        <v>0</v>
      </c>
      <c r="K489" s="58">
        <v>0</v>
      </c>
      <c r="L489" s="37">
        <v>0</v>
      </c>
      <c r="M489" s="37">
        <v>0</v>
      </c>
      <c r="N489" s="58">
        <v>0</v>
      </c>
      <c r="O489" s="37">
        <v>0</v>
      </c>
      <c r="P489" s="37">
        <v>0</v>
      </c>
    </row>
    <row r="490" spans="1:16" ht="13.8" thickBot="1" x14ac:dyDescent="0.3">
      <c r="A490" s="143"/>
      <c r="B490" s="159"/>
      <c r="C490" s="37" t="s">
        <v>29</v>
      </c>
      <c r="D490" s="58">
        <v>0</v>
      </c>
      <c r="E490" s="37">
        <v>0</v>
      </c>
      <c r="F490" s="37">
        <v>0</v>
      </c>
      <c r="G490" s="58">
        <v>0</v>
      </c>
      <c r="H490" s="37">
        <v>0</v>
      </c>
      <c r="I490" s="37">
        <v>0</v>
      </c>
      <c r="J490" s="37">
        <v>0</v>
      </c>
      <c r="K490" s="58">
        <v>0</v>
      </c>
      <c r="L490" s="37">
        <v>0</v>
      </c>
      <c r="M490" s="37">
        <v>0</v>
      </c>
      <c r="N490" s="58">
        <v>0</v>
      </c>
      <c r="O490" s="37">
        <v>0</v>
      </c>
      <c r="P490" s="37">
        <v>0</v>
      </c>
    </row>
    <row r="491" spans="1:16" ht="13.8" thickBot="1" x14ac:dyDescent="0.3">
      <c r="A491" s="143"/>
      <c r="B491" s="159"/>
      <c r="C491" s="37" t="s">
        <v>30</v>
      </c>
      <c r="D491" s="58">
        <v>0</v>
      </c>
      <c r="E491" s="37">
        <v>0</v>
      </c>
      <c r="F491" s="37">
        <v>0</v>
      </c>
      <c r="G491" s="58">
        <v>0</v>
      </c>
      <c r="H491" s="37">
        <v>0</v>
      </c>
      <c r="I491" s="37">
        <v>0</v>
      </c>
      <c r="J491" s="37">
        <v>0</v>
      </c>
      <c r="K491" s="58">
        <v>0</v>
      </c>
      <c r="L491" s="37">
        <v>0</v>
      </c>
      <c r="M491" s="37">
        <v>0</v>
      </c>
      <c r="N491" s="58">
        <v>0</v>
      </c>
      <c r="O491" s="37">
        <v>0</v>
      </c>
      <c r="P491" s="37">
        <v>0</v>
      </c>
    </row>
    <row r="492" spans="1:16" ht="13.8" thickBot="1" x14ac:dyDescent="0.3">
      <c r="A492" s="144"/>
      <c r="B492" s="152"/>
      <c r="C492" s="37" t="s">
        <v>31</v>
      </c>
      <c r="D492" s="58">
        <v>676.43000000000006</v>
      </c>
      <c r="E492" s="37">
        <v>589.50199999999995</v>
      </c>
      <c r="F492" s="37">
        <v>599.97800000000007</v>
      </c>
      <c r="G492" s="58">
        <v>383.97399999999999</v>
      </c>
      <c r="H492" s="37">
        <v>135.09100000000001</v>
      </c>
      <c r="I492" s="37">
        <v>41.668999999999997</v>
      </c>
      <c r="J492" s="37">
        <v>80.734999999999999</v>
      </c>
      <c r="K492" s="58">
        <v>80.734999999999999</v>
      </c>
      <c r="L492" s="37">
        <v>79.481999999999999</v>
      </c>
      <c r="M492" s="37">
        <v>400.79599999999999</v>
      </c>
      <c r="N492" s="58">
        <v>471.202</v>
      </c>
      <c r="O492" s="37">
        <v>616.07100000000003</v>
      </c>
      <c r="P492" s="37">
        <v>4155.665</v>
      </c>
    </row>
    <row r="493" spans="1:16" ht="13.8" thickBot="1" x14ac:dyDescent="0.3">
      <c r="A493" s="142">
        <v>3</v>
      </c>
      <c r="B493" s="151" t="s">
        <v>136</v>
      </c>
      <c r="C493" s="37" t="s">
        <v>26</v>
      </c>
      <c r="D493" s="58">
        <v>9.9879999999999995</v>
      </c>
      <c r="E493" s="37">
        <v>8.3620000000000001</v>
      </c>
      <c r="F493" s="37">
        <v>8.2539999999999996</v>
      </c>
      <c r="G493" s="58">
        <v>3.5289999999999999</v>
      </c>
      <c r="H493" s="37">
        <v>0.34100000000000003</v>
      </c>
      <c r="I493" s="37">
        <v>0</v>
      </c>
      <c r="J493" s="37">
        <v>0</v>
      </c>
      <c r="K493" s="58">
        <v>0</v>
      </c>
      <c r="L493" s="37">
        <v>0</v>
      </c>
      <c r="M493" s="37">
        <v>3.7370000000000001</v>
      </c>
      <c r="N493" s="58">
        <v>5.5060000000000002</v>
      </c>
      <c r="O493" s="37">
        <v>8.6189999999999998</v>
      </c>
      <c r="P493" s="37">
        <v>48.335999999999999</v>
      </c>
    </row>
    <row r="494" spans="1:16" ht="13.8" thickBot="1" x14ac:dyDescent="0.3">
      <c r="A494" s="143"/>
      <c r="B494" s="159"/>
      <c r="C494" s="37" t="s">
        <v>27</v>
      </c>
      <c r="D494" s="58">
        <v>0</v>
      </c>
      <c r="E494" s="37">
        <v>0</v>
      </c>
      <c r="F494" s="37">
        <v>0</v>
      </c>
      <c r="G494" s="58">
        <v>0</v>
      </c>
      <c r="H494" s="37">
        <v>0</v>
      </c>
      <c r="I494" s="37">
        <v>0</v>
      </c>
      <c r="J494" s="37">
        <v>0</v>
      </c>
      <c r="K494" s="58">
        <v>0</v>
      </c>
      <c r="L494" s="37">
        <v>0</v>
      </c>
      <c r="M494" s="37">
        <v>0</v>
      </c>
      <c r="N494" s="58">
        <v>0</v>
      </c>
      <c r="O494" s="37">
        <v>0</v>
      </c>
      <c r="P494" s="37">
        <v>0</v>
      </c>
    </row>
    <row r="495" spans="1:16" ht="13.8" thickBot="1" x14ac:dyDescent="0.3">
      <c r="A495" s="143"/>
      <c r="B495" s="159"/>
      <c r="C495" s="37" t="s">
        <v>28</v>
      </c>
      <c r="D495" s="58">
        <v>0</v>
      </c>
      <c r="E495" s="37">
        <v>0</v>
      </c>
      <c r="F495" s="37">
        <v>0</v>
      </c>
      <c r="G495" s="58">
        <v>0</v>
      </c>
      <c r="H495" s="37">
        <v>0</v>
      </c>
      <c r="I495" s="37">
        <v>0</v>
      </c>
      <c r="J495" s="37">
        <v>0</v>
      </c>
      <c r="K495" s="58">
        <v>0</v>
      </c>
      <c r="L495" s="37">
        <v>0</v>
      </c>
      <c r="M495" s="37">
        <v>0</v>
      </c>
      <c r="N495" s="58">
        <v>0</v>
      </c>
      <c r="O495" s="37">
        <v>0</v>
      </c>
      <c r="P495" s="37">
        <v>0</v>
      </c>
    </row>
    <row r="496" spans="1:16" ht="13.8" thickBot="1" x14ac:dyDescent="0.3">
      <c r="A496" s="143"/>
      <c r="B496" s="159"/>
      <c r="C496" s="37" t="s">
        <v>29</v>
      </c>
      <c r="D496" s="58">
        <v>0</v>
      </c>
      <c r="E496" s="37">
        <v>0</v>
      </c>
      <c r="F496" s="37">
        <v>0</v>
      </c>
      <c r="G496" s="58">
        <v>0</v>
      </c>
      <c r="H496" s="37">
        <v>0</v>
      </c>
      <c r="I496" s="37">
        <v>0</v>
      </c>
      <c r="J496" s="37">
        <v>0</v>
      </c>
      <c r="K496" s="58">
        <v>0</v>
      </c>
      <c r="L496" s="37">
        <v>0</v>
      </c>
      <c r="M496" s="37">
        <v>0</v>
      </c>
      <c r="N496" s="58">
        <v>0</v>
      </c>
      <c r="O496" s="37">
        <v>0</v>
      </c>
      <c r="P496" s="37">
        <v>0</v>
      </c>
    </row>
    <row r="497" spans="1:18" ht="13.8" thickBot="1" x14ac:dyDescent="0.3">
      <c r="A497" s="143"/>
      <c r="B497" s="159"/>
      <c r="C497" s="37" t="s">
        <v>30</v>
      </c>
      <c r="D497" s="58">
        <v>0.51600000000000001</v>
      </c>
      <c r="E497" s="37">
        <v>0.439</v>
      </c>
      <c r="F497" s="37">
        <v>0.438</v>
      </c>
      <c r="G497" s="58">
        <v>0.224</v>
      </c>
      <c r="H497" s="37">
        <v>3.3000000000000002E-2</v>
      </c>
      <c r="I497" s="37">
        <v>0</v>
      </c>
      <c r="J497" s="37">
        <v>0</v>
      </c>
      <c r="K497" s="58">
        <v>0</v>
      </c>
      <c r="L497" s="37">
        <v>0</v>
      </c>
      <c r="M497" s="37">
        <v>0.23499999999999999</v>
      </c>
      <c r="N497" s="58">
        <v>0.313</v>
      </c>
      <c r="O497" s="37">
        <v>0.45500000000000002</v>
      </c>
      <c r="P497" s="37">
        <v>2.653</v>
      </c>
    </row>
    <row r="498" spans="1:18" ht="13.8" thickBot="1" x14ac:dyDescent="0.3">
      <c r="A498" s="144"/>
      <c r="B498" s="152"/>
      <c r="C498" s="37" t="s">
        <v>31</v>
      </c>
      <c r="D498" s="58">
        <v>10.504</v>
      </c>
      <c r="E498" s="37">
        <v>8.8010000000000002</v>
      </c>
      <c r="F498" s="37">
        <v>8.6920000000000002</v>
      </c>
      <c r="G498" s="58">
        <v>3.7530000000000001</v>
      </c>
      <c r="H498" s="37">
        <v>0.374</v>
      </c>
      <c r="I498" s="37">
        <v>0</v>
      </c>
      <c r="J498" s="37">
        <v>0</v>
      </c>
      <c r="K498" s="58">
        <v>0</v>
      </c>
      <c r="L498" s="37">
        <v>0</v>
      </c>
      <c r="M498" s="37">
        <v>3.972</v>
      </c>
      <c r="N498" s="58">
        <v>5.819</v>
      </c>
      <c r="O498" s="37">
        <v>9.0739999999999998</v>
      </c>
      <c r="P498" s="37">
        <v>50.988999999999997</v>
      </c>
    </row>
    <row r="499" spans="1:18" ht="13.8" thickBot="1" x14ac:dyDescent="0.3">
      <c r="A499" s="138" t="s">
        <v>36</v>
      </c>
      <c r="B499" s="139"/>
      <c r="C499" s="37" t="s">
        <v>26</v>
      </c>
      <c r="D499" s="37">
        <v>598.02099999999996</v>
      </c>
      <c r="E499" s="37">
        <v>515.12900000000002</v>
      </c>
      <c r="F499" s="37">
        <v>519.76300000000003</v>
      </c>
      <c r="G499" s="37">
        <v>301.702</v>
      </c>
      <c r="H499" s="37">
        <v>53.35</v>
      </c>
      <c r="I499" s="37">
        <v>0</v>
      </c>
      <c r="J499" s="37">
        <v>0</v>
      </c>
      <c r="K499" s="37">
        <v>0</v>
      </c>
      <c r="L499" s="37">
        <v>0</v>
      </c>
      <c r="M499" s="37">
        <v>315.87700000000001</v>
      </c>
      <c r="N499" s="37">
        <v>390.98899999999998</v>
      </c>
      <c r="O499" s="37">
        <v>536.23599999999999</v>
      </c>
      <c r="P499" s="37">
        <v>3231.067</v>
      </c>
    </row>
    <row r="500" spans="1:18" ht="13.8" thickBot="1" x14ac:dyDescent="0.3">
      <c r="A500" s="140"/>
      <c r="B500" s="141"/>
      <c r="C500" s="37" t="s">
        <v>27</v>
      </c>
      <c r="D500" s="37">
        <v>88.948999999999998</v>
      </c>
      <c r="E500" s="37">
        <v>83.210999999999999</v>
      </c>
      <c r="F500" s="37">
        <v>88.948999999999998</v>
      </c>
      <c r="G500" s="37">
        <v>86.081000000000003</v>
      </c>
      <c r="H500" s="37">
        <v>82.132000000000005</v>
      </c>
      <c r="I500" s="37">
        <v>41.668999999999997</v>
      </c>
      <c r="J500" s="37">
        <v>80.734999999999999</v>
      </c>
      <c r="K500" s="37">
        <v>80.734999999999999</v>
      </c>
      <c r="L500" s="37">
        <v>79.481999999999999</v>
      </c>
      <c r="M500" s="37">
        <v>88.948999999999998</v>
      </c>
      <c r="N500" s="37">
        <v>86.081000000000003</v>
      </c>
      <c r="O500" s="37">
        <v>88.948999999999998</v>
      </c>
      <c r="P500" s="37">
        <v>975.92200000000003</v>
      </c>
    </row>
    <row r="501" spans="1:18" ht="13.8" thickBot="1" x14ac:dyDescent="0.3">
      <c r="A501" s="140"/>
      <c r="B501" s="141"/>
      <c r="C501" s="37" t="s">
        <v>28</v>
      </c>
      <c r="D501" s="37">
        <v>0</v>
      </c>
      <c r="E501" s="37">
        <v>0</v>
      </c>
      <c r="F501" s="37">
        <v>0</v>
      </c>
      <c r="G501" s="37">
        <v>0</v>
      </c>
      <c r="H501" s="37">
        <v>0</v>
      </c>
      <c r="I501" s="37">
        <v>0</v>
      </c>
      <c r="J501" s="37">
        <v>0</v>
      </c>
      <c r="K501" s="37">
        <v>0</v>
      </c>
      <c r="L501" s="37">
        <v>0</v>
      </c>
      <c r="M501" s="37">
        <v>0</v>
      </c>
      <c r="N501" s="37">
        <v>0</v>
      </c>
      <c r="O501" s="37">
        <v>0</v>
      </c>
      <c r="P501" s="37">
        <v>0</v>
      </c>
    </row>
    <row r="502" spans="1:18" ht="13.8" thickBot="1" x14ac:dyDescent="0.3">
      <c r="A502" s="140"/>
      <c r="B502" s="141"/>
      <c r="C502" s="37" t="s">
        <v>29</v>
      </c>
      <c r="D502" s="37">
        <v>0</v>
      </c>
      <c r="E502" s="37">
        <v>0</v>
      </c>
      <c r="F502" s="37">
        <v>0</v>
      </c>
      <c r="G502" s="37">
        <v>0</v>
      </c>
      <c r="H502" s="37">
        <v>0</v>
      </c>
      <c r="I502" s="37">
        <v>0</v>
      </c>
      <c r="J502" s="37">
        <v>0</v>
      </c>
      <c r="K502" s="37">
        <v>0</v>
      </c>
      <c r="L502" s="37">
        <v>0</v>
      </c>
      <c r="M502" s="37">
        <v>0</v>
      </c>
      <c r="N502" s="37">
        <v>0</v>
      </c>
      <c r="O502" s="37">
        <v>0</v>
      </c>
      <c r="P502" s="37">
        <v>0</v>
      </c>
    </row>
    <row r="503" spans="1:18" ht="13.8" thickBot="1" x14ac:dyDescent="0.3">
      <c r="A503" s="140"/>
      <c r="B503" s="141"/>
      <c r="C503" s="37" t="s">
        <v>30</v>
      </c>
      <c r="D503" s="37">
        <v>0.53300000000000003</v>
      </c>
      <c r="E503" s="37">
        <v>0.45300000000000001</v>
      </c>
      <c r="F503" s="37">
        <v>0.45200000000000001</v>
      </c>
      <c r="G503" s="37">
        <v>0.23200000000000001</v>
      </c>
      <c r="H503" s="37">
        <v>3.5000000000000003E-2</v>
      </c>
      <c r="I503" s="37">
        <v>0</v>
      </c>
      <c r="J503" s="37">
        <v>0</v>
      </c>
      <c r="K503" s="37">
        <v>0</v>
      </c>
      <c r="L503" s="37">
        <v>0</v>
      </c>
      <c r="M503" s="37">
        <v>0.24399999999999999</v>
      </c>
      <c r="N503" s="37">
        <v>0.32400000000000001</v>
      </c>
      <c r="O503" s="37">
        <v>0.47</v>
      </c>
      <c r="P503" s="37">
        <v>2.7429999999999999</v>
      </c>
    </row>
    <row r="504" spans="1:18" ht="13.8" thickBot="1" x14ac:dyDescent="0.3">
      <c r="A504" s="161"/>
      <c r="B504" s="162"/>
      <c r="C504" s="37" t="s">
        <v>31</v>
      </c>
      <c r="D504" s="37">
        <v>687.50300000000004</v>
      </c>
      <c r="E504" s="37">
        <v>598.79300000000001</v>
      </c>
      <c r="F504" s="37">
        <v>609.16399999999999</v>
      </c>
      <c r="G504" s="37">
        <v>388.01499999999999</v>
      </c>
      <c r="H504" s="37">
        <v>135.517</v>
      </c>
      <c r="I504" s="37">
        <v>41.668999999999997</v>
      </c>
      <c r="J504" s="37">
        <v>80.734999999999999</v>
      </c>
      <c r="K504" s="37">
        <v>80.734999999999999</v>
      </c>
      <c r="L504" s="37">
        <v>79.481999999999999</v>
      </c>
      <c r="M504" s="37">
        <v>405.07</v>
      </c>
      <c r="N504" s="37">
        <v>477.39400000000001</v>
      </c>
      <c r="O504" s="37">
        <v>625.65499999999997</v>
      </c>
      <c r="P504" s="37">
        <v>4209.732</v>
      </c>
      <c r="R504" s="55">
        <f>P486+P492+P498</f>
        <v>4209.732</v>
      </c>
    </row>
    <row r="505" spans="1:18" ht="13.8" thickBot="1" x14ac:dyDescent="0.3">
      <c r="A505" s="163" t="s">
        <v>7</v>
      </c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  <c r="L505" s="164"/>
      <c r="M505" s="164"/>
      <c r="N505" s="164"/>
      <c r="O505" s="164"/>
      <c r="P505" s="165"/>
    </row>
    <row r="506" spans="1:18" ht="13.5" customHeight="1" thickBot="1" x14ac:dyDescent="0.3">
      <c r="A506" s="179" t="s">
        <v>8</v>
      </c>
      <c r="B506" s="181" t="s">
        <v>120</v>
      </c>
      <c r="C506" s="151"/>
      <c r="D506" s="188" t="s">
        <v>117</v>
      </c>
      <c r="E506" s="189"/>
      <c r="F506" s="189"/>
      <c r="G506" s="189"/>
      <c r="H506" s="189"/>
      <c r="I506" s="189"/>
      <c r="J506" s="189"/>
      <c r="K506" s="189"/>
      <c r="L506" s="189"/>
      <c r="M506" s="189"/>
      <c r="N506" s="189"/>
      <c r="O506" s="189"/>
      <c r="P506" s="190"/>
    </row>
    <row r="507" spans="1:18" ht="13.8" thickBot="1" x14ac:dyDescent="0.3">
      <c r="A507" s="180"/>
      <c r="B507" s="182"/>
      <c r="C507" s="152"/>
      <c r="D507" s="36" t="s">
        <v>10</v>
      </c>
      <c r="E507" s="37" t="s">
        <v>11</v>
      </c>
      <c r="F507" s="35" t="s">
        <v>12</v>
      </c>
      <c r="G507" s="36" t="s">
        <v>13</v>
      </c>
      <c r="H507" s="35" t="s">
        <v>14</v>
      </c>
      <c r="I507" s="35" t="s">
        <v>15</v>
      </c>
      <c r="J507" s="35" t="s">
        <v>16</v>
      </c>
      <c r="K507" s="36" t="s">
        <v>17</v>
      </c>
      <c r="L507" s="37" t="s">
        <v>18</v>
      </c>
      <c r="M507" s="41" t="s">
        <v>19</v>
      </c>
      <c r="N507" s="36" t="s">
        <v>20</v>
      </c>
      <c r="O507" s="41" t="s">
        <v>21</v>
      </c>
      <c r="P507" s="35" t="s">
        <v>22</v>
      </c>
    </row>
    <row r="508" spans="1:18" ht="13.8" thickBot="1" x14ac:dyDescent="0.3">
      <c r="A508" s="142">
        <v>1</v>
      </c>
      <c r="B508" s="156" t="s">
        <v>141</v>
      </c>
      <c r="C508" s="37" t="s">
        <v>26</v>
      </c>
      <c r="D508" s="58">
        <v>516.024</v>
      </c>
      <c r="E508" s="37">
        <v>443.64000000000004</v>
      </c>
      <c r="F508" s="37">
        <v>446.98399999999998</v>
      </c>
      <c r="G508" s="58">
        <v>254.99200000000002</v>
      </c>
      <c r="H508" s="37">
        <v>44.085999999999999</v>
      </c>
      <c r="I508" s="37">
        <v>0</v>
      </c>
      <c r="J508" s="37">
        <v>0</v>
      </c>
      <c r="K508" s="58">
        <v>0</v>
      </c>
      <c r="L508" s="37">
        <v>0</v>
      </c>
      <c r="M508" s="37">
        <v>267.125</v>
      </c>
      <c r="N508" s="58">
        <v>333.75800000000004</v>
      </c>
      <c r="O508" s="37">
        <v>461.52099999999996</v>
      </c>
      <c r="P508" s="37">
        <v>2768.13</v>
      </c>
    </row>
    <row r="509" spans="1:18" ht="13.8" thickBot="1" x14ac:dyDescent="0.3">
      <c r="A509" s="143"/>
      <c r="B509" s="157"/>
      <c r="C509" s="37" t="s">
        <v>27</v>
      </c>
      <c r="D509" s="58">
        <v>0</v>
      </c>
      <c r="E509" s="37">
        <v>0</v>
      </c>
      <c r="F509" s="37">
        <v>0</v>
      </c>
      <c r="G509" s="58">
        <v>0</v>
      </c>
      <c r="H509" s="37">
        <v>0</v>
      </c>
      <c r="I509" s="37">
        <v>0</v>
      </c>
      <c r="J509" s="37">
        <v>0</v>
      </c>
      <c r="K509" s="58">
        <v>0</v>
      </c>
      <c r="L509" s="37">
        <v>0</v>
      </c>
      <c r="M509" s="37">
        <v>0</v>
      </c>
      <c r="N509" s="58">
        <v>0</v>
      </c>
      <c r="O509" s="37">
        <v>0</v>
      </c>
      <c r="P509" s="37">
        <v>0</v>
      </c>
    </row>
    <row r="510" spans="1:18" ht="13.8" thickBot="1" x14ac:dyDescent="0.3">
      <c r="A510" s="143"/>
      <c r="B510" s="157"/>
      <c r="C510" s="37" t="s">
        <v>28</v>
      </c>
      <c r="D510" s="58">
        <v>1.8009999999999999</v>
      </c>
      <c r="E510" s="37">
        <v>1.5309999999999999</v>
      </c>
      <c r="F510" s="37">
        <v>1.5289999999999999</v>
      </c>
      <c r="G510" s="58">
        <v>0.78200000000000003</v>
      </c>
      <c r="H510" s="37">
        <v>0.114</v>
      </c>
      <c r="I510" s="37">
        <v>0</v>
      </c>
      <c r="J510" s="37">
        <v>0</v>
      </c>
      <c r="K510" s="58">
        <v>0</v>
      </c>
      <c r="L510" s="37">
        <v>0</v>
      </c>
      <c r="M510" s="37">
        <v>0.82199999999999995</v>
      </c>
      <c r="N510" s="58">
        <v>1.091</v>
      </c>
      <c r="O510" s="37">
        <v>1.587</v>
      </c>
      <c r="P510" s="37">
        <v>9.2569999999999997</v>
      </c>
    </row>
    <row r="511" spans="1:18" ht="13.8" thickBot="1" x14ac:dyDescent="0.3">
      <c r="A511" s="143"/>
      <c r="B511" s="157"/>
      <c r="C511" s="37" t="s">
        <v>29</v>
      </c>
      <c r="D511" s="58">
        <v>0</v>
      </c>
      <c r="E511" s="37">
        <v>0</v>
      </c>
      <c r="F511" s="37">
        <v>0</v>
      </c>
      <c r="G511" s="58">
        <v>0</v>
      </c>
      <c r="H511" s="37">
        <v>0</v>
      </c>
      <c r="I511" s="37">
        <v>0</v>
      </c>
      <c r="J511" s="37">
        <v>0</v>
      </c>
      <c r="K511" s="58">
        <v>0</v>
      </c>
      <c r="L511" s="37">
        <v>0</v>
      </c>
      <c r="M511" s="37">
        <v>0</v>
      </c>
      <c r="N511" s="58">
        <v>0</v>
      </c>
      <c r="O511" s="37">
        <v>0</v>
      </c>
      <c r="P511" s="37">
        <v>0</v>
      </c>
    </row>
    <row r="512" spans="1:18" ht="13.8" thickBot="1" x14ac:dyDescent="0.3">
      <c r="A512" s="143"/>
      <c r="B512" s="157"/>
      <c r="C512" s="37" t="s">
        <v>30</v>
      </c>
      <c r="D512" s="58">
        <v>0.26500000000000001</v>
      </c>
      <c r="E512" s="37">
        <v>0.22900000000000001</v>
      </c>
      <c r="F512" s="37">
        <v>0.23</v>
      </c>
      <c r="G512" s="58">
        <v>0.13500000000000001</v>
      </c>
      <c r="H512" s="37">
        <v>2.4E-2</v>
      </c>
      <c r="I512" s="37">
        <v>0</v>
      </c>
      <c r="J512" s="37">
        <v>0</v>
      </c>
      <c r="K512" s="58">
        <v>0</v>
      </c>
      <c r="L512" s="37">
        <v>0</v>
      </c>
      <c r="M512" s="37">
        <v>0.14100000000000001</v>
      </c>
      <c r="N512" s="58">
        <v>0.17399999999999999</v>
      </c>
      <c r="O512" s="37">
        <v>0.23799999999999999</v>
      </c>
      <c r="P512" s="37">
        <v>1.4359999999999999</v>
      </c>
    </row>
    <row r="513" spans="1:16" ht="13.8" thickBot="1" x14ac:dyDescent="0.3">
      <c r="A513" s="144"/>
      <c r="B513" s="158"/>
      <c r="C513" s="37" t="s">
        <v>31</v>
      </c>
      <c r="D513" s="58">
        <v>518.09</v>
      </c>
      <c r="E513" s="37">
        <v>445.4</v>
      </c>
      <c r="F513" s="37">
        <v>448.74299999999999</v>
      </c>
      <c r="G513" s="58">
        <v>255.90900000000002</v>
      </c>
      <c r="H513" s="37">
        <v>44.224000000000004</v>
      </c>
      <c r="I513" s="37">
        <v>0</v>
      </c>
      <c r="J513" s="37">
        <v>0</v>
      </c>
      <c r="K513" s="58">
        <v>0</v>
      </c>
      <c r="L513" s="37">
        <v>0</v>
      </c>
      <c r="M513" s="37">
        <v>268.08800000000002</v>
      </c>
      <c r="N513" s="58">
        <v>335.02300000000002</v>
      </c>
      <c r="O513" s="37">
        <v>463.346</v>
      </c>
      <c r="P513" s="37">
        <v>2778.8229999999999</v>
      </c>
    </row>
    <row r="514" spans="1:16" ht="13.8" thickBot="1" x14ac:dyDescent="0.3">
      <c r="A514" s="142">
        <v>2</v>
      </c>
      <c r="B514" s="151" t="s">
        <v>125</v>
      </c>
      <c r="C514" s="37" t="s">
        <v>26</v>
      </c>
      <c r="D514" s="58">
        <v>5666.2570000000005</v>
      </c>
      <c r="E514" s="37">
        <v>4883.1779999999999</v>
      </c>
      <c r="F514" s="37">
        <v>4928.8729999999996</v>
      </c>
      <c r="G514" s="58">
        <v>2873.1910000000003</v>
      </c>
      <c r="H514" s="37">
        <v>510.791</v>
      </c>
      <c r="I514" s="37">
        <v>0</v>
      </c>
      <c r="J514" s="37">
        <v>0</v>
      </c>
      <c r="K514" s="58">
        <v>0</v>
      </c>
      <c r="L514" s="37">
        <v>0</v>
      </c>
      <c r="M514" s="37">
        <v>3012.6350000000002</v>
      </c>
      <c r="N514" s="58">
        <v>3723.0720000000001</v>
      </c>
      <c r="O514" s="37">
        <v>5084.1189999999997</v>
      </c>
      <c r="P514" s="37">
        <v>30682.116000000002</v>
      </c>
    </row>
    <row r="515" spans="1:16" ht="13.8" thickBot="1" x14ac:dyDescent="0.3">
      <c r="A515" s="143"/>
      <c r="B515" s="159"/>
      <c r="C515" s="37" t="s">
        <v>27</v>
      </c>
      <c r="D515" s="58">
        <v>0</v>
      </c>
      <c r="E515" s="37">
        <v>0</v>
      </c>
      <c r="F515" s="37">
        <v>0</v>
      </c>
      <c r="G515" s="58">
        <v>0</v>
      </c>
      <c r="H515" s="37">
        <v>0</v>
      </c>
      <c r="I515" s="37">
        <v>0</v>
      </c>
      <c r="J515" s="37">
        <v>0</v>
      </c>
      <c r="K515" s="58">
        <v>0</v>
      </c>
      <c r="L515" s="37">
        <v>0</v>
      </c>
      <c r="M515" s="37">
        <v>0</v>
      </c>
      <c r="N515" s="58">
        <v>0</v>
      </c>
      <c r="O515" s="37">
        <v>0</v>
      </c>
      <c r="P515" s="37">
        <v>0</v>
      </c>
    </row>
    <row r="516" spans="1:16" ht="13.8" thickBot="1" x14ac:dyDescent="0.3">
      <c r="A516" s="143"/>
      <c r="B516" s="159"/>
      <c r="C516" s="37" t="s">
        <v>28</v>
      </c>
      <c r="D516" s="58">
        <v>0</v>
      </c>
      <c r="E516" s="37">
        <v>0</v>
      </c>
      <c r="F516" s="37">
        <v>0</v>
      </c>
      <c r="G516" s="58">
        <v>0</v>
      </c>
      <c r="H516" s="37">
        <v>0</v>
      </c>
      <c r="I516" s="37">
        <v>0</v>
      </c>
      <c r="J516" s="37">
        <v>0</v>
      </c>
      <c r="K516" s="58">
        <v>0</v>
      </c>
      <c r="L516" s="37">
        <v>0</v>
      </c>
      <c r="M516" s="37">
        <v>0</v>
      </c>
      <c r="N516" s="58">
        <v>0</v>
      </c>
      <c r="O516" s="37">
        <v>0</v>
      </c>
      <c r="P516" s="37">
        <v>0</v>
      </c>
    </row>
    <row r="517" spans="1:16" ht="13.8" thickBot="1" x14ac:dyDescent="0.3">
      <c r="A517" s="143"/>
      <c r="B517" s="159"/>
      <c r="C517" s="37" t="s">
        <v>29</v>
      </c>
      <c r="D517" s="58">
        <v>0</v>
      </c>
      <c r="E517" s="37">
        <v>0</v>
      </c>
      <c r="F517" s="37">
        <v>0</v>
      </c>
      <c r="G517" s="58">
        <v>0</v>
      </c>
      <c r="H517" s="37">
        <v>0</v>
      </c>
      <c r="I517" s="37">
        <v>0</v>
      </c>
      <c r="J517" s="37">
        <v>0</v>
      </c>
      <c r="K517" s="58">
        <v>0</v>
      </c>
      <c r="L517" s="37">
        <v>0</v>
      </c>
      <c r="M517" s="37">
        <v>0</v>
      </c>
      <c r="N517" s="58">
        <v>0</v>
      </c>
      <c r="O517" s="37">
        <v>0</v>
      </c>
      <c r="P517" s="37">
        <v>0</v>
      </c>
    </row>
    <row r="518" spans="1:16" ht="13.8" thickBot="1" x14ac:dyDescent="0.3">
      <c r="A518" s="143"/>
      <c r="B518" s="159"/>
      <c r="C518" s="37" t="s">
        <v>30</v>
      </c>
      <c r="D518" s="58">
        <v>0</v>
      </c>
      <c r="E518" s="37">
        <v>0</v>
      </c>
      <c r="F518" s="37">
        <v>0</v>
      </c>
      <c r="G518" s="58">
        <v>0</v>
      </c>
      <c r="H518" s="37">
        <v>0</v>
      </c>
      <c r="I518" s="37">
        <v>0</v>
      </c>
      <c r="J518" s="37">
        <v>0</v>
      </c>
      <c r="K518" s="58">
        <v>0</v>
      </c>
      <c r="L518" s="37">
        <v>0</v>
      </c>
      <c r="M518" s="37">
        <v>0</v>
      </c>
      <c r="N518" s="58">
        <v>0</v>
      </c>
      <c r="O518" s="37">
        <v>0</v>
      </c>
      <c r="P518" s="37">
        <v>0</v>
      </c>
    </row>
    <row r="519" spans="1:16" ht="13.8" thickBot="1" x14ac:dyDescent="0.3">
      <c r="A519" s="144"/>
      <c r="B519" s="152"/>
      <c r="C519" s="37" t="s">
        <v>31</v>
      </c>
      <c r="D519" s="58">
        <v>5666.2570000000005</v>
      </c>
      <c r="E519" s="37">
        <v>4883.1779999999999</v>
      </c>
      <c r="F519" s="37">
        <v>4928.8729999999996</v>
      </c>
      <c r="G519" s="58">
        <v>2873.1910000000003</v>
      </c>
      <c r="H519" s="37">
        <v>510.791</v>
      </c>
      <c r="I519" s="37">
        <v>0</v>
      </c>
      <c r="J519" s="37">
        <v>0</v>
      </c>
      <c r="K519" s="58">
        <v>0</v>
      </c>
      <c r="L519" s="37">
        <v>0</v>
      </c>
      <c r="M519" s="37">
        <v>3012.6350000000002</v>
      </c>
      <c r="N519" s="58">
        <v>3723.0720000000001</v>
      </c>
      <c r="O519" s="37">
        <v>5084.1189999999997</v>
      </c>
      <c r="P519" s="37">
        <v>30682.116000000002</v>
      </c>
    </row>
    <row r="520" spans="1:16" ht="13.8" thickBot="1" x14ac:dyDescent="0.3">
      <c r="A520" s="142">
        <v>3</v>
      </c>
      <c r="B520" s="151" t="s">
        <v>137</v>
      </c>
      <c r="C520" s="37" t="s">
        <v>26</v>
      </c>
      <c r="D520" s="58">
        <v>685.22399999999993</v>
      </c>
      <c r="E520" s="37">
        <v>580.67600000000004</v>
      </c>
      <c r="F520" s="37">
        <v>578.66300000000001</v>
      </c>
      <c r="G520" s="58">
        <v>285.90299999999996</v>
      </c>
      <c r="H520" s="37">
        <v>39.33</v>
      </c>
      <c r="I520" s="37">
        <v>0</v>
      </c>
      <c r="J520" s="37">
        <v>0</v>
      </c>
      <c r="K520" s="58">
        <v>0</v>
      </c>
      <c r="L520" s="37">
        <v>0</v>
      </c>
      <c r="M520" s="37">
        <v>301.03699999999998</v>
      </c>
      <c r="N520" s="58">
        <v>407.47899999999998</v>
      </c>
      <c r="O520" s="37">
        <v>601.096</v>
      </c>
      <c r="P520" s="37">
        <v>3479.4079999999999</v>
      </c>
    </row>
    <row r="521" spans="1:16" ht="13.8" thickBot="1" x14ac:dyDescent="0.3">
      <c r="A521" s="143"/>
      <c r="B521" s="159"/>
      <c r="C521" s="37" t="s">
        <v>27</v>
      </c>
      <c r="D521" s="58">
        <v>0.51700000000000002</v>
      </c>
      <c r="E521" s="37">
        <v>0.48399999999999999</v>
      </c>
      <c r="F521" s="37">
        <v>0.51700000000000002</v>
      </c>
      <c r="G521" s="58">
        <v>0.501</v>
      </c>
      <c r="H521" s="37">
        <v>0.13400000000000001</v>
      </c>
      <c r="I521" s="37">
        <v>0</v>
      </c>
      <c r="J521" s="37">
        <v>0</v>
      </c>
      <c r="K521" s="58">
        <v>0</v>
      </c>
      <c r="L521" s="37">
        <v>0</v>
      </c>
      <c r="M521" s="37">
        <v>0.51700000000000002</v>
      </c>
      <c r="N521" s="58">
        <v>0.501</v>
      </c>
      <c r="O521" s="37">
        <v>0.51700000000000002</v>
      </c>
      <c r="P521" s="37">
        <v>3.6880000000000002</v>
      </c>
    </row>
    <row r="522" spans="1:16" ht="13.8" thickBot="1" x14ac:dyDescent="0.3">
      <c r="A522" s="143"/>
      <c r="B522" s="159"/>
      <c r="C522" s="37" t="s">
        <v>28</v>
      </c>
      <c r="D522" s="58">
        <v>9.2959999999999994</v>
      </c>
      <c r="E522" s="37">
        <v>7.96</v>
      </c>
      <c r="F522" s="37">
        <v>7.9980000000000002</v>
      </c>
      <c r="G522" s="58">
        <v>4.399</v>
      </c>
      <c r="H522" s="37">
        <v>0.72399999999999998</v>
      </c>
      <c r="I522" s="37">
        <v>0</v>
      </c>
      <c r="J522" s="37">
        <v>0</v>
      </c>
      <c r="K522" s="58">
        <v>0</v>
      </c>
      <c r="L522" s="37">
        <v>0</v>
      </c>
      <c r="M522" s="37">
        <v>4.6139999999999999</v>
      </c>
      <c r="N522" s="58">
        <v>5.8810000000000002</v>
      </c>
      <c r="O522" s="37">
        <v>8.2710000000000008</v>
      </c>
      <c r="P522" s="37">
        <v>49.143000000000001</v>
      </c>
    </row>
    <row r="523" spans="1:16" ht="13.8" thickBot="1" x14ac:dyDescent="0.3">
      <c r="A523" s="143"/>
      <c r="B523" s="159"/>
      <c r="C523" s="37" t="s">
        <v>29</v>
      </c>
      <c r="D523" s="58">
        <v>0</v>
      </c>
      <c r="E523" s="37">
        <v>0</v>
      </c>
      <c r="F523" s="37">
        <v>0</v>
      </c>
      <c r="G523" s="58">
        <v>0</v>
      </c>
      <c r="H523" s="37">
        <v>0</v>
      </c>
      <c r="I523" s="37">
        <v>0</v>
      </c>
      <c r="J523" s="37">
        <v>0</v>
      </c>
      <c r="K523" s="58">
        <v>0</v>
      </c>
      <c r="L523" s="37">
        <v>0</v>
      </c>
      <c r="M523" s="37">
        <v>0</v>
      </c>
      <c r="N523" s="58">
        <v>0</v>
      </c>
      <c r="O523" s="37">
        <v>0</v>
      </c>
      <c r="P523" s="37">
        <v>0</v>
      </c>
    </row>
    <row r="524" spans="1:16" ht="13.8" thickBot="1" x14ac:dyDescent="0.3">
      <c r="A524" s="143"/>
      <c r="B524" s="159"/>
      <c r="C524" s="37" t="s">
        <v>30</v>
      </c>
      <c r="D524" s="58">
        <v>33.993000000000002</v>
      </c>
      <c r="E524" s="37">
        <v>28.916</v>
      </c>
      <c r="F524" s="37">
        <v>28.891999999999999</v>
      </c>
      <c r="G524" s="58">
        <v>14.868</v>
      </c>
      <c r="H524" s="37">
        <v>2.202</v>
      </c>
      <c r="I524" s="37">
        <v>0</v>
      </c>
      <c r="J524" s="37">
        <v>0</v>
      </c>
      <c r="K524" s="58">
        <v>0</v>
      </c>
      <c r="L524" s="37">
        <v>0</v>
      </c>
      <c r="M524" s="37">
        <v>15.629</v>
      </c>
      <c r="N524" s="58">
        <v>20.672000000000001</v>
      </c>
      <c r="O524" s="37">
        <v>29.968999999999998</v>
      </c>
      <c r="P524" s="37">
        <v>175.14099999999999</v>
      </c>
    </row>
    <row r="525" spans="1:16" ht="13.8" thickBot="1" x14ac:dyDescent="0.3">
      <c r="A525" s="144"/>
      <c r="B525" s="152"/>
      <c r="C525" s="37" t="s">
        <v>31</v>
      </c>
      <c r="D525" s="58">
        <v>729.03</v>
      </c>
      <c r="E525" s="37">
        <v>618.03599999999994</v>
      </c>
      <c r="F525" s="37">
        <v>616.06999999999994</v>
      </c>
      <c r="G525" s="58">
        <v>305.67099999999999</v>
      </c>
      <c r="H525" s="37">
        <v>42.39</v>
      </c>
      <c r="I525" s="37">
        <v>0</v>
      </c>
      <c r="J525" s="37">
        <v>0</v>
      </c>
      <c r="K525" s="58">
        <v>0</v>
      </c>
      <c r="L525" s="37">
        <v>0</v>
      </c>
      <c r="M525" s="37">
        <v>321.79700000000003</v>
      </c>
      <c r="N525" s="58">
        <v>434.53300000000002</v>
      </c>
      <c r="O525" s="37">
        <v>639.85299999999995</v>
      </c>
      <c r="P525" s="37">
        <v>3707.3799999999997</v>
      </c>
    </row>
    <row r="526" spans="1:16" ht="13.8" thickBot="1" x14ac:dyDescent="0.3">
      <c r="A526" s="138" t="s">
        <v>36</v>
      </c>
      <c r="B526" s="139"/>
      <c r="C526" s="37" t="s">
        <v>26</v>
      </c>
      <c r="D526" s="37">
        <v>6867.505000000001</v>
      </c>
      <c r="E526" s="37">
        <v>5907.4939999999997</v>
      </c>
      <c r="F526" s="37">
        <v>5954.5199999999995</v>
      </c>
      <c r="G526" s="37">
        <v>3414.0860000000002</v>
      </c>
      <c r="H526" s="37">
        <v>594.20699999999999</v>
      </c>
      <c r="I526" s="37">
        <v>0</v>
      </c>
      <c r="J526" s="37">
        <v>0</v>
      </c>
      <c r="K526" s="37">
        <v>0</v>
      </c>
      <c r="L526" s="37">
        <v>0</v>
      </c>
      <c r="M526" s="37">
        <v>3580.797</v>
      </c>
      <c r="N526" s="37">
        <v>4464.3090000000002</v>
      </c>
      <c r="O526" s="37">
        <v>6146.735999999999</v>
      </c>
      <c r="P526" s="37">
        <v>36929.654000000002</v>
      </c>
    </row>
    <row r="527" spans="1:16" ht="13.8" thickBot="1" x14ac:dyDescent="0.3">
      <c r="A527" s="140"/>
      <c r="B527" s="141"/>
      <c r="C527" s="37" t="s">
        <v>27</v>
      </c>
      <c r="D527" s="37">
        <v>0.51700000000000002</v>
      </c>
      <c r="E527" s="37">
        <v>0.48399999999999999</v>
      </c>
      <c r="F527" s="37">
        <v>0.51700000000000002</v>
      </c>
      <c r="G527" s="37">
        <v>0.501</v>
      </c>
      <c r="H527" s="37">
        <v>0.13400000000000001</v>
      </c>
      <c r="I527" s="37">
        <v>0</v>
      </c>
      <c r="J527" s="37">
        <v>0</v>
      </c>
      <c r="K527" s="37">
        <v>0</v>
      </c>
      <c r="L527" s="37">
        <v>0</v>
      </c>
      <c r="M527" s="37">
        <v>0.51700000000000002</v>
      </c>
      <c r="N527" s="37">
        <v>0.501</v>
      </c>
      <c r="O527" s="37">
        <v>0.51700000000000002</v>
      </c>
      <c r="P527" s="37">
        <v>3.6880000000000002</v>
      </c>
    </row>
    <row r="528" spans="1:16" ht="13.8" thickBot="1" x14ac:dyDescent="0.3">
      <c r="A528" s="140"/>
      <c r="B528" s="141"/>
      <c r="C528" s="37" t="s">
        <v>28</v>
      </c>
      <c r="D528" s="37">
        <v>11.097</v>
      </c>
      <c r="E528" s="37">
        <v>9.4909999999999997</v>
      </c>
      <c r="F528" s="37">
        <v>9.527000000000001</v>
      </c>
      <c r="G528" s="37">
        <v>5.181</v>
      </c>
      <c r="H528" s="37">
        <v>0.83799999999999997</v>
      </c>
      <c r="I528" s="37">
        <v>0</v>
      </c>
      <c r="J528" s="37">
        <v>0</v>
      </c>
      <c r="K528" s="37">
        <v>0</v>
      </c>
      <c r="L528" s="37">
        <v>0</v>
      </c>
      <c r="M528" s="37">
        <v>5.4359999999999999</v>
      </c>
      <c r="N528" s="37">
        <v>6.9720000000000004</v>
      </c>
      <c r="O528" s="37">
        <v>9.8580000000000005</v>
      </c>
      <c r="P528" s="37">
        <v>58.4</v>
      </c>
    </row>
    <row r="529" spans="1:18" ht="13.8" thickBot="1" x14ac:dyDescent="0.3">
      <c r="A529" s="140"/>
      <c r="B529" s="141"/>
      <c r="C529" s="37" t="s">
        <v>29</v>
      </c>
      <c r="D529" s="37">
        <v>0</v>
      </c>
      <c r="E529" s="37">
        <v>0</v>
      </c>
      <c r="F529" s="37">
        <v>0</v>
      </c>
      <c r="G529" s="37">
        <v>0</v>
      </c>
      <c r="H529" s="37">
        <v>0</v>
      </c>
      <c r="I529" s="37">
        <v>0</v>
      </c>
      <c r="J529" s="37">
        <v>0</v>
      </c>
      <c r="K529" s="37">
        <v>0</v>
      </c>
      <c r="L529" s="37">
        <v>0</v>
      </c>
      <c r="M529" s="37">
        <v>0</v>
      </c>
      <c r="N529" s="37">
        <v>0</v>
      </c>
      <c r="O529" s="37">
        <v>0</v>
      </c>
      <c r="P529" s="37">
        <v>0</v>
      </c>
    </row>
    <row r="530" spans="1:18" ht="13.8" thickBot="1" x14ac:dyDescent="0.3">
      <c r="A530" s="140"/>
      <c r="B530" s="141"/>
      <c r="C530" s="37" t="s">
        <v>30</v>
      </c>
      <c r="D530" s="37">
        <v>34.258000000000003</v>
      </c>
      <c r="E530" s="37">
        <v>29.145</v>
      </c>
      <c r="F530" s="37">
        <v>29.122</v>
      </c>
      <c r="G530" s="37">
        <v>15.003</v>
      </c>
      <c r="H530" s="37">
        <v>2.226</v>
      </c>
      <c r="I530" s="37">
        <v>0</v>
      </c>
      <c r="J530" s="37">
        <v>0</v>
      </c>
      <c r="K530" s="37">
        <v>0</v>
      </c>
      <c r="L530" s="37">
        <v>0</v>
      </c>
      <c r="M530" s="37">
        <v>15.77</v>
      </c>
      <c r="N530" s="37">
        <v>20.846</v>
      </c>
      <c r="O530" s="37">
        <v>30.206999999999997</v>
      </c>
      <c r="P530" s="37">
        <v>176.577</v>
      </c>
    </row>
    <row r="531" spans="1:18" ht="13.8" thickBot="1" x14ac:dyDescent="0.3">
      <c r="A531" s="161"/>
      <c r="B531" s="162"/>
      <c r="C531" s="37" t="s">
        <v>31</v>
      </c>
      <c r="D531" s="37">
        <v>6913.3770000000013</v>
      </c>
      <c r="E531" s="37">
        <v>5946.6140000000005</v>
      </c>
      <c r="F531" s="37">
        <v>5993.6859999999997</v>
      </c>
      <c r="G531" s="37">
        <v>3434.7709999999997</v>
      </c>
      <c r="H531" s="37">
        <v>597.40500000000009</v>
      </c>
      <c r="I531" s="37">
        <v>0</v>
      </c>
      <c r="J531" s="37">
        <v>0</v>
      </c>
      <c r="K531" s="37">
        <v>0</v>
      </c>
      <c r="L531" s="37">
        <v>0</v>
      </c>
      <c r="M531" s="37">
        <v>3602.52</v>
      </c>
      <c r="N531" s="37">
        <v>4492.6280000000006</v>
      </c>
      <c r="O531" s="37">
        <v>6187.3180000000002</v>
      </c>
      <c r="P531" s="37">
        <v>37168.319000000003</v>
      </c>
      <c r="R531" s="55">
        <f>P513+P519+P525</f>
        <v>37168.318999999996</v>
      </c>
    </row>
    <row r="532" spans="1:18" ht="13.8" thickBot="1" x14ac:dyDescent="0.3">
      <c r="A532" s="163" t="s">
        <v>63</v>
      </c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  <c r="L532" s="164"/>
      <c r="M532" s="164"/>
      <c r="N532" s="164"/>
      <c r="O532" s="164"/>
      <c r="P532" s="165"/>
    </row>
    <row r="533" spans="1:18" ht="13.5" customHeight="1" thickBot="1" x14ac:dyDescent="0.3">
      <c r="A533" s="179" t="s">
        <v>8</v>
      </c>
      <c r="B533" s="181" t="s">
        <v>120</v>
      </c>
      <c r="C533" s="151"/>
      <c r="D533" s="188" t="s">
        <v>117</v>
      </c>
      <c r="E533" s="189"/>
      <c r="F533" s="189"/>
      <c r="G533" s="189"/>
      <c r="H533" s="189"/>
      <c r="I533" s="189"/>
      <c r="J533" s="189"/>
      <c r="K533" s="189"/>
      <c r="L533" s="189"/>
      <c r="M533" s="189"/>
      <c r="N533" s="189"/>
      <c r="O533" s="189"/>
      <c r="P533" s="190"/>
    </row>
    <row r="534" spans="1:18" ht="13.8" thickBot="1" x14ac:dyDescent="0.3">
      <c r="A534" s="180"/>
      <c r="B534" s="182"/>
      <c r="C534" s="152"/>
      <c r="D534" s="36" t="s">
        <v>10</v>
      </c>
      <c r="E534" s="36" t="s">
        <v>11</v>
      </c>
      <c r="F534" s="35" t="s">
        <v>12</v>
      </c>
      <c r="G534" s="36" t="s">
        <v>13</v>
      </c>
      <c r="H534" s="35" t="s">
        <v>14</v>
      </c>
      <c r="I534" s="35" t="s">
        <v>15</v>
      </c>
      <c r="J534" s="35" t="s">
        <v>16</v>
      </c>
      <c r="K534" s="36" t="s">
        <v>17</v>
      </c>
      <c r="L534" s="37" t="s">
        <v>18</v>
      </c>
      <c r="M534" s="37" t="s">
        <v>19</v>
      </c>
      <c r="N534" s="36" t="s">
        <v>20</v>
      </c>
      <c r="O534" s="37" t="s">
        <v>21</v>
      </c>
      <c r="P534" s="35" t="s">
        <v>22</v>
      </c>
    </row>
    <row r="535" spans="1:18" ht="13.8" thickBot="1" x14ac:dyDescent="0.3">
      <c r="A535" s="142">
        <v>1</v>
      </c>
      <c r="B535" s="156" t="s">
        <v>134</v>
      </c>
      <c r="C535" s="37" t="s">
        <v>26</v>
      </c>
      <c r="D535" s="58">
        <v>144.85400000000001</v>
      </c>
      <c r="E535" s="58">
        <v>124.157</v>
      </c>
      <c r="F535" s="37">
        <v>124.80800000000001</v>
      </c>
      <c r="G535" s="58">
        <v>69.212999999999994</v>
      </c>
      <c r="H535" s="37">
        <v>11.512</v>
      </c>
      <c r="I535" s="37">
        <v>0</v>
      </c>
      <c r="J535" s="37">
        <v>0</v>
      </c>
      <c r="K535" s="58">
        <v>0</v>
      </c>
      <c r="L535" s="37">
        <v>0</v>
      </c>
      <c r="M535" s="37">
        <v>72.575000000000003</v>
      </c>
      <c r="N535" s="58">
        <v>92.084999999999994</v>
      </c>
      <c r="O535" s="37">
        <v>129.02799999999999</v>
      </c>
      <c r="P535" s="37">
        <v>768.23199999999997</v>
      </c>
    </row>
    <row r="536" spans="1:18" ht="13.8" thickBot="1" x14ac:dyDescent="0.3">
      <c r="A536" s="143"/>
      <c r="B536" s="157"/>
      <c r="C536" s="37" t="s">
        <v>27</v>
      </c>
      <c r="D536" s="58">
        <v>16.274000000000001</v>
      </c>
      <c r="E536" s="58">
        <v>15.224</v>
      </c>
      <c r="F536" s="37">
        <v>16.274000000000001</v>
      </c>
      <c r="G536" s="58">
        <v>15.75</v>
      </c>
      <c r="H536" s="37">
        <v>14.442</v>
      </c>
      <c r="I536" s="37">
        <v>13.612</v>
      </c>
      <c r="J536" s="37">
        <v>14.065999999999999</v>
      </c>
      <c r="K536" s="58">
        <v>7.7140000000000004</v>
      </c>
      <c r="L536" s="37">
        <v>13.976000000000001</v>
      </c>
      <c r="M536" s="37">
        <v>16.274000000000001</v>
      </c>
      <c r="N536" s="58">
        <v>15.75</v>
      </c>
      <c r="O536" s="37">
        <v>16.274000000000001</v>
      </c>
      <c r="P536" s="37">
        <v>175.63</v>
      </c>
    </row>
    <row r="537" spans="1:18" ht="13.8" thickBot="1" x14ac:dyDescent="0.3">
      <c r="A537" s="143"/>
      <c r="B537" s="157"/>
      <c r="C537" s="37" t="s">
        <v>28</v>
      </c>
      <c r="D537" s="58">
        <v>20.8</v>
      </c>
      <c r="E537" s="58">
        <v>17.812999999999999</v>
      </c>
      <c r="F537" s="37">
        <v>17.893999999999998</v>
      </c>
      <c r="G537" s="58">
        <v>9.843</v>
      </c>
      <c r="H537" s="37">
        <v>1.6180000000000001</v>
      </c>
      <c r="I537" s="37">
        <v>0</v>
      </c>
      <c r="J537" s="37">
        <v>0</v>
      </c>
      <c r="K537" s="58">
        <v>0</v>
      </c>
      <c r="L537" s="37">
        <v>0</v>
      </c>
      <c r="M537" s="37">
        <v>10.324</v>
      </c>
      <c r="N537" s="58">
        <v>13.157999999999999</v>
      </c>
      <c r="O537" s="37">
        <v>18.504999999999999</v>
      </c>
      <c r="P537" s="37">
        <v>109.955</v>
      </c>
    </row>
    <row r="538" spans="1:18" ht="13.8" thickBot="1" x14ac:dyDescent="0.3">
      <c r="A538" s="143"/>
      <c r="B538" s="157"/>
      <c r="C538" s="37" t="s">
        <v>29</v>
      </c>
      <c r="D538" s="58">
        <v>0</v>
      </c>
      <c r="E538" s="58">
        <v>0</v>
      </c>
      <c r="F538" s="37">
        <v>0</v>
      </c>
      <c r="G538" s="58">
        <v>0</v>
      </c>
      <c r="H538" s="37">
        <v>0</v>
      </c>
      <c r="I538" s="37">
        <v>0</v>
      </c>
      <c r="J538" s="37">
        <v>0</v>
      </c>
      <c r="K538" s="58">
        <v>0</v>
      </c>
      <c r="L538" s="37">
        <v>0</v>
      </c>
      <c r="M538" s="37">
        <v>0</v>
      </c>
      <c r="N538" s="58">
        <v>0</v>
      </c>
      <c r="O538" s="37">
        <v>0</v>
      </c>
      <c r="P538" s="37">
        <v>0</v>
      </c>
    </row>
    <row r="539" spans="1:18" ht="13.8" thickBot="1" x14ac:dyDescent="0.3">
      <c r="A539" s="143"/>
      <c r="B539" s="157"/>
      <c r="C539" s="37" t="s">
        <v>30</v>
      </c>
      <c r="D539" s="58">
        <v>2.5569999999999999</v>
      </c>
      <c r="E539" s="58">
        <v>2.1720000000000002</v>
      </c>
      <c r="F539" s="37">
        <v>2.169</v>
      </c>
      <c r="G539" s="58">
        <v>1.097</v>
      </c>
      <c r="H539" s="37">
        <v>0.159</v>
      </c>
      <c r="I539" s="37">
        <v>0</v>
      </c>
      <c r="J539" s="37">
        <v>0</v>
      </c>
      <c r="K539" s="58">
        <v>0</v>
      </c>
      <c r="L539" s="37">
        <v>0</v>
      </c>
      <c r="M539" s="37">
        <v>1.155</v>
      </c>
      <c r="N539" s="58">
        <v>1.5409999999999999</v>
      </c>
      <c r="O539" s="37">
        <v>2.2520000000000002</v>
      </c>
      <c r="P539" s="37">
        <v>13.101999999999999</v>
      </c>
    </row>
    <row r="540" spans="1:18" ht="13.8" thickBot="1" x14ac:dyDescent="0.3">
      <c r="A540" s="144"/>
      <c r="B540" s="158"/>
      <c r="C540" s="37" t="s">
        <v>31</v>
      </c>
      <c r="D540" s="58">
        <v>184.48500000000001</v>
      </c>
      <c r="E540" s="58">
        <v>159.36600000000001</v>
      </c>
      <c r="F540" s="37">
        <v>161.14499999999998</v>
      </c>
      <c r="G540" s="58">
        <v>95.903000000000006</v>
      </c>
      <c r="H540" s="37">
        <v>27.731000000000002</v>
      </c>
      <c r="I540" s="37">
        <v>13.612</v>
      </c>
      <c r="J540" s="37">
        <v>14.065999999999999</v>
      </c>
      <c r="K540" s="58">
        <v>7.7140000000000004</v>
      </c>
      <c r="L540" s="37">
        <v>13.976000000000001</v>
      </c>
      <c r="M540" s="37">
        <v>100.32799999999999</v>
      </c>
      <c r="N540" s="58">
        <v>122.53400000000001</v>
      </c>
      <c r="O540" s="37">
        <v>166.05900000000003</v>
      </c>
      <c r="P540" s="37">
        <v>1066.9190000000001</v>
      </c>
    </row>
    <row r="541" spans="1:18" ht="13.8" thickBot="1" x14ac:dyDescent="0.3">
      <c r="A541" s="142">
        <v>2</v>
      </c>
      <c r="B541" s="151" t="s">
        <v>125</v>
      </c>
      <c r="C541" s="37" t="s">
        <v>26</v>
      </c>
      <c r="D541" s="58">
        <v>3255.5149999999999</v>
      </c>
      <c r="E541" s="58">
        <v>2805.598</v>
      </c>
      <c r="F541" s="37">
        <v>2831.8510000000001</v>
      </c>
      <c r="G541" s="58">
        <v>1650.7760000000001</v>
      </c>
      <c r="H541" s="37">
        <v>293.47400000000005</v>
      </c>
      <c r="I541" s="37">
        <v>0</v>
      </c>
      <c r="J541" s="37">
        <v>0</v>
      </c>
      <c r="K541" s="58">
        <v>0</v>
      </c>
      <c r="L541" s="37">
        <v>0</v>
      </c>
      <c r="M541" s="37">
        <v>1728.098</v>
      </c>
      <c r="N541" s="58">
        <v>2134.1370000000002</v>
      </c>
      <c r="O541" s="37">
        <v>2921.0450000000001</v>
      </c>
      <c r="P541" s="37">
        <v>17620.493999999999</v>
      </c>
    </row>
    <row r="542" spans="1:18" ht="13.8" thickBot="1" x14ac:dyDescent="0.3">
      <c r="A542" s="143"/>
      <c r="B542" s="159"/>
      <c r="C542" s="37" t="s">
        <v>27</v>
      </c>
      <c r="D542" s="58">
        <v>430.50400000000002</v>
      </c>
      <c r="E542" s="58">
        <v>402.72700000000003</v>
      </c>
      <c r="F542" s="37">
        <v>430.50400000000002</v>
      </c>
      <c r="G542" s="58">
        <v>416.61500000000001</v>
      </c>
      <c r="H542" s="37">
        <v>388.238</v>
      </c>
      <c r="I542" s="37">
        <v>367.33199999999999</v>
      </c>
      <c r="J542" s="37">
        <v>379.57799999999997</v>
      </c>
      <c r="K542" s="58">
        <v>208.155</v>
      </c>
      <c r="L542" s="37">
        <v>375.71199999999999</v>
      </c>
      <c r="M542" s="37">
        <v>430.50400000000002</v>
      </c>
      <c r="N542" s="58">
        <v>416.61500000000001</v>
      </c>
      <c r="O542" s="37">
        <v>430.50400000000002</v>
      </c>
      <c r="P542" s="37">
        <v>4676.9880000000003</v>
      </c>
    </row>
    <row r="543" spans="1:18" ht="13.8" thickBot="1" x14ac:dyDescent="0.3">
      <c r="A543" s="143"/>
      <c r="B543" s="159"/>
      <c r="C543" s="37" t="s">
        <v>28</v>
      </c>
      <c r="D543" s="58">
        <v>0</v>
      </c>
      <c r="E543" s="58">
        <v>0</v>
      </c>
      <c r="F543" s="37">
        <v>0</v>
      </c>
      <c r="G543" s="58">
        <v>0</v>
      </c>
      <c r="H543" s="37">
        <v>0</v>
      </c>
      <c r="I543" s="37">
        <v>0</v>
      </c>
      <c r="J543" s="37">
        <v>0</v>
      </c>
      <c r="K543" s="58">
        <v>0</v>
      </c>
      <c r="L543" s="37">
        <v>0</v>
      </c>
      <c r="M543" s="37">
        <v>0</v>
      </c>
      <c r="N543" s="58">
        <v>0</v>
      </c>
      <c r="O543" s="37">
        <v>0</v>
      </c>
      <c r="P543" s="37">
        <v>0</v>
      </c>
    </row>
    <row r="544" spans="1:18" ht="13.8" thickBot="1" x14ac:dyDescent="0.3">
      <c r="A544" s="143"/>
      <c r="B544" s="159"/>
      <c r="C544" s="37" t="s">
        <v>29</v>
      </c>
      <c r="D544" s="58">
        <v>0</v>
      </c>
      <c r="E544" s="58">
        <v>0</v>
      </c>
      <c r="F544" s="37">
        <v>0</v>
      </c>
      <c r="G544" s="58">
        <v>0</v>
      </c>
      <c r="H544" s="37">
        <v>0</v>
      </c>
      <c r="I544" s="37">
        <v>0</v>
      </c>
      <c r="J544" s="37">
        <v>0</v>
      </c>
      <c r="K544" s="58">
        <v>0</v>
      </c>
      <c r="L544" s="37">
        <v>0</v>
      </c>
      <c r="M544" s="37">
        <v>0</v>
      </c>
      <c r="N544" s="58">
        <v>0</v>
      </c>
      <c r="O544" s="37">
        <v>0</v>
      </c>
      <c r="P544" s="37">
        <v>0</v>
      </c>
    </row>
    <row r="545" spans="1:18" ht="13.8" thickBot="1" x14ac:dyDescent="0.3">
      <c r="A545" s="143"/>
      <c r="B545" s="159"/>
      <c r="C545" s="37" t="s">
        <v>30</v>
      </c>
      <c r="D545" s="58">
        <v>0</v>
      </c>
      <c r="E545" s="58">
        <v>0</v>
      </c>
      <c r="F545" s="37">
        <v>0</v>
      </c>
      <c r="G545" s="58">
        <v>0</v>
      </c>
      <c r="H545" s="37">
        <v>0</v>
      </c>
      <c r="I545" s="37">
        <v>0</v>
      </c>
      <c r="J545" s="37">
        <v>0</v>
      </c>
      <c r="K545" s="58">
        <v>0</v>
      </c>
      <c r="L545" s="37">
        <v>0</v>
      </c>
      <c r="M545" s="37">
        <v>0</v>
      </c>
      <c r="N545" s="58">
        <v>0</v>
      </c>
      <c r="O545" s="37">
        <v>0</v>
      </c>
      <c r="P545" s="37">
        <v>0</v>
      </c>
    </row>
    <row r="546" spans="1:18" ht="13.8" thickBot="1" x14ac:dyDescent="0.3">
      <c r="A546" s="144"/>
      <c r="B546" s="152"/>
      <c r="C546" s="37" t="s">
        <v>31</v>
      </c>
      <c r="D546" s="58">
        <v>3686.0190000000002</v>
      </c>
      <c r="E546" s="58">
        <v>3208.3249999999998</v>
      </c>
      <c r="F546" s="37">
        <v>3262.355</v>
      </c>
      <c r="G546" s="58">
        <v>2067.3910000000001</v>
      </c>
      <c r="H546" s="37">
        <v>681.71199999999999</v>
      </c>
      <c r="I546" s="37">
        <v>367.33199999999999</v>
      </c>
      <c r="J546" s="37">
        <v>379.57799999999997</v>
      </c>
      <c r="K546" s="58">
        <v>208.155</v>
      </c>
      <c r="L546" s="37">
        <v>375.71199999999999</v>
      </c>
      <c r="M546" s="37">
        <v>2158.6019999999999</v>
      </c>
      <c r="N546" s="58">
        <v>2550.752</v>
      </c>
      <c r="O546" s="37">
        <v>3351.549</v>
      </c>
      <c r="P546" s="37">
        <v>22297.482</v>
      </c>
    </row>
    <row r="547" spans="1:18" ht="13.8" thickBot="1" x14ac:dyDescent="0.3">
      <c r="A547" s="142">
        <v>3</v>
      </c>
      <c r="B547" s="151" t="s">
        <v>136</v>
      </c>
      <c r="C547" s="37" t="s">
        <v>26</v>
      </c>
      <c r="D547" s="58">
        <v>990.697</v>
      </c>
      <c r="E547" s="58">
        <v>832.34799999999996</v>
      </c>
      <c r="F547" s="37">
        <v>823.923</v>
      </c>
      <c r="G547" s="58">
        <v>368.36500000000001</v>
      </c>
      <c r="H547" s="37">
        <v>40.47</v>
      </c>
      <c r="I547" s="37">
        <v>0</v>
      </c>
      <c r="J547" s="37">
        <v>0</v>
      </c>
      <c r="K547" s="58">
        <v>0</v>
      </c>
      <c r="L547" s="37">
        <v>0</v>
      </c>
      <c r="M547" s="37">
        <v>389.42200000000003</v>
      </c>
      <c r="N547" s="58">
        <v>558.64200000000005</v>
      </c>
      <c r="O547" s="37">
        <v>859.03</v>
      </c>
      <c r="P547" s="37">
        <v>4862.8969999999999</v>
      </c>
    </row>
    <row r="548" spans="1:18" ht="13.8" thickBot="1" x14ac:dyDescent="0.3">
      <c r="A548" s="143"/>
      <c r="B548" s="159"/>
      <c r="C548" s="37" t="s">
        <v>27</v>
      </c>
      <c r="D548" s="58">
        <v>5.0060000000000002</v>
      </c>
      <c r="E548" s="58">
        <v>4.6829999999999998</v>
      </c>
      <c r="F548" s="37">
        <v>5.0060000000000002</v>
      </c>
      <c r="G548" s="58">
        <v>4.8460000000000001</v>
      </c>
      <c r="H548" s="37">
        <v>5.0060000000000002</v>
      </c>
      <c r="I548" s="37">
        <v>4.8460000000000001</v>
      </c>
      <c r="J548" s="37">
        <v>5.0060000000000002</v>
      </c>
      <c r="K548" s="58">
        <v>2.746</v>
      </c>
      <c r="L548" s="37">
        <v>4.8460000000000001</v>
      </c>
      <c r="M548" s="37">
        <v>5.0060000000000002</v>
      </c>
      <c r="N548" s="58">
        <v>4.8460000000000001</v>
      </c>
      <c r="O548" s="37">
        <v>5.0060000000000002</v>
      </c>
      <c r="P548" s="37">
        <v>56.848999999999997</v>
      </c>
    </row>
    <row r="549" spans="1:18" ht="13.8" thickBot="1" x14ac:dyDescent="0.3">
      <c r="A549" s="143"/>
      <c r="B549" s="159"/>
      <c r="C549" s="37" t="s">
        <v>28</v>
      </c>
      <c r="D549" s="58">
        <v>0</v>
      </c>
      <c r="E549" s="58">
        <v>0</v>
      </c>
      <c r="F549" s="37">
        <v>0</v>
      </c>
      <c r="G549" s="58">
        <v>0</v>
      </c>
      <c r="H549" s="37">
        <v>0</v>
      </c>
      <c r="I549" s="37">
        <v>0</v>
      </c>
      <c r="J549" s="37">
        <v>0</v>
      </c>
      <c r="K549" s="58">
        <v>0</v>
      </c>
      <c r="L549" s="37">
        <v>0</v>
      </c>
      <c r="M549" s="37">
        <v>0</v>
      </c>
      <c r="N549" s="58">
        <v>0</v>
      </c>
      <c r="O549" s="37">
        <v>0</v>
      </c>
      <c r="P549" s="37">
        <v>0</v>
      </c>
    </row>
    <row r="550" spans="1:18" ht="13.8" thickBot="1" x14ac:dyDescent="0.3">
      <c r="A550" s="143"/>
      <c r="B550" s="159"/>
      <c r="C550" s="37" t="s">
        <v>29</v>
      </c>
      <c r="D550" s="58">
        <v>0</v>
      </c>
      <c r="E550" s="58">
        <v>0</v>
      </c>
      <c r="F550" s="37">
        <v>0</v>
      </c>
      <c r="G550" s="58">
        <v>0</v>
      </c>
      <c r="H550" s="37">
        <v>0</v>
      </c>
      <c r="I550" s="37">
        <v>0</v>
      </c>
      <c r="J550" s="37">
        <v>0</v>
      </c>
      <c r="K550" s="58">
        <v>0</v>
      </c>
      <c r="L550" s="37">
        <v>0</v>
      </c>
      <c r="M550" s="37">
        <v>0</v>
      </c>
      <c r="N550" s="58">
        <v>0</v>
      </c>
      <c r="O550" s="37">
        <v>0</v>
      </c>
      <c r="P550" s="37">
        <v>0</v>
      </c>
    </row>
    <row r="551" spans="1:18" ht="13.8" thickBot="1" x14ac:dyDescent="0.3">
      <c r="A551" s="143"/>
      <c r="B551" s="159"/>
      <c r="C551" s="37" t="s">
        <v>30</v>
      </c>
      <c r="D551" s="58">
        <v>49.965000000000003</v>
      </c>
      <c r="E551" s="58">
        <v>41.637999999999998</v>
      </c>
      <c r="F551" s="37">
        <v>40.951000000000001</v>
      </c>
      <c r="G551" s="58">
        <v>16.443000000000001</v>
      </c>
      <c r="H551" s="37">
        <v>1.262</v>
      </c>
      <c r="I551" s="37">
        <v>0</v>
      </c>
      <c r="J551" s="37">
        <v>0</v>
      </c>
      <c r="K551" s="58">
        <v>0</v>
      </c>
      <c r="L551" s="37">
        <v>0</v>
      </c>
      <c r="M551" s="37">
        <v>17.465</v>
      </c>
      <c r="N551" s="58">
        <v>26.727</v>
      </c>
      <c r="O551" s="37">
        <v>42.851999999999997</v>
      </c>
      <c r="P551" s="37">
        <v>237.303</v>
      </c>
    </row>
    <row r="552" spans="1:18" ht="13.8" thickBot="1" x14ac:dyDescent="0.3">
      <c r="A552" s="144"/>
      <c r="B552" s="152"/>
      <c r="C552" s="37" t="s">
        <v>31</v>
      </c>
      <c r="D552" s="58">
        <v>1045.6679999999999</v>
      </c>
      <c r="E552" s="58">
        <v>878.66899999999998</v>
      </c>
      <c r="F552" s="37">
        <v>869.88</v>
      </c>
      <c r="G552" s="58">
        <v>389.654</v>
      </c>
      <c r="H552" s="37">
        <v>46.738</v>
      </c>
      <c r="I552" s="37">
        <v>4.8460000000000001</v>
      </c>
      <c r="J552" s="37">
        <v>5.0060000000000002</v>
      </c>
      <c r="K552" s="58">
        <v>2.746</v>
      </c>
      <c r="L552" s="37">
        <v>4.8460000000000001</v>
      </c>
      <c r="M552" s="37">
        <v>411.89299999999997</v>
      </c>
      <c r="N552" s="58">
        <v>590.21500000000003</v>
      </c>
      <c r="O552" s="37">
        <v>906.88800000000003</v>
      </c>
      <c r="P552" s="37">
        <v>5157.049</v>
      </c>
    </row>
    <row r="553" spans="1:18" ht="13.8" thickBot="1" x14ac:dyDescent="0.3">
      <c r="A553" s="138" t="s">
        <v>36</v>
      </c>
      <c r="B553" s="139"/>
      <c r="C553" s="37" t="s">
        <v>26</v>
      </c>
      <c r="D553" s="37">
        <v>4391.0659999999998</v>
      </c>
      <c r="E553" s="37">
        <v>3762.1030000000001</v>
      </c>
      <c r="F553" s="37">
        <v>3780.5819999999999</v>
      </c>
      <c r="G553" s="37">
        <v>2088.3539999999998</v>
      </c>
      <c r="H553" s="37">
        <v>345.45600000000002</v>
      </c>
      <c r="I553" s="37">
        <v>0</v>
      </c>
      <c r="J553" s="37">
        <v>0</v>
      </c>
      <c r="K553" s="37">
        <v>0</v>
      </c>
      <c r="L553" s="37">
        <v>0</v>
      </c>
      <c r="M553" s="37">
        <v>2190.0949999999998</v>
      </c>
      <c r="N553" s="37">
        <v>2784.864</v>
      </c>
      <c r="O553" s="37">
        <v>3909.1030000000001</v>
      </c>
      <c r="P553" s="37">
        <v>23251.623</v>
      </c>
    </row>
    <row r="554" spans="1:18" ht="13.8" thickBot="1" x14ac:dyDescent="0.3">
      <c r="A554" s="140"/>
      <c r="B554" s="141"/>
      <c r="C554" s="37" t="s">
        <v>27</v>
      </c>
      <c r="D554" s="37">
        <v>451.78399999999999</v>
      </c>
      <c r="E554" s="37">
        <v>422.63400000000001</v>
      </c>
      <c r="F554" s="37">
        <v>451.78399999999999</v>
      </c>
      <c r="G554" s="37">
        <v>437.21100000000001</v>
      </c>
      <c r="H554" s="37">
        <v>407.68599999999998</v>
      </c>
      <c r="I554" s="37">
        <v>385.79</v>
      </c>
      <c r="J554" s="37">
        <v>398.65</v>
      </c>
      <c r="K554" s="37">
        <v>218.61500000000001</v>
      </c>
      <c r="L554" s="37">
        <v>394.53399999999999</v>
      </c>
      <c r="M554" s="37">
        <v>451.78399999999999</v>
      </c>
      <c r="N554" s="37">
        <v>437.21100000000001</v>
      </c>
      <c r="O554" s="37">
        <v>451.78399999999999</v>
      </c>
      <c r="P554" s="37">
        <v>4909.4669999999996</v>
      </c>
    </row>
    <row r="555" spans="1:18" ht="13.8" thickBot="1" x14ac:dyDescent="0.3">
      <c r="A555" s="140"/>
      <c r="B555" s="141"/>
      <c r="C555" s="37" t="s">
        <v>28</v>
      </c>
      <c r="D555" s="37">
        <v>20.8</v>
      </c>
      <c r="E555" s="37">
        <v>17.812999999999999</v>
      </c>
      <c r="F555" s="37">
        <v>17.893999999999998</v>
      </c>
      <c r="G555" s="37">
        <v>9.843</v>
      </c>
      <c r="H555" s="37">
        <v>1.6180000000000001</v>
      </c>
      <c r="I555" s="37">
        <v>0</v>
      </c>
      <c r="J555" s="37">
        <v>0</v>
      </c>
      <c r="K555" s="37">
        <v>0</v>
      </c>
      <c r="L555" s="37">
        <v>0</v>
      </c>
      <c r="M555" s="37">
        <v>10.324</v>
      </c>
      <c r="N555" s="37">
        <v>13.157999999999999</v>
      </c>
      <c r="O555" s="37">
        <v>18.504999999999999</v>
      </c>
      <c r="P555" s="37">
        <v>109.955</v>
      </c>
    </row>
    <row r="556" spans="1:18" ht="13.8" thickBot="1" x14ac:dyDescent="0.3">
      <c r="A556" s="140"/>
      <c r="B556" s="141"/>
      <c r="C556" s="37" t="s">
        <v>29</v>
      </c>
      <c r="D556" s="37">
        <v>0</v>
      </c>
      <c r="E556" s="37">
        <v>0</v>
      </c>
      <c r="F556" s="37">
        <v>0</v>
      </c>
      <c r="G556" s="37">
        <v>0</v>
      </c>
      <c r="H556" s="37">
        <v>0</v>
      </c>
      <c r="I556" s="37">
        <v>0</v>
      </c>
      <c r="J556" s="37">
        <v>0</v>
      </c>
      <c r="K556" s="37">
        <v>0</v>
      </c>
      <c r="L556" s="37">
        <v>0</v>
      </c>
      <c r="M556" s="37">
        <v>0</v>
      </c>
      <c r="N556" s="37">
        <v>0</v>
      </c>
      <c r="O556" s="37">
        <v>0</v>
      </c>
      <c r="P556" s="37">
        <v>0</v>
      </c>
    </row>
    <row r="557" spans="1:18" ht="13.8" thickBot="1" x14ac:dyDescent="0.3">
      <c r="A557" s="140"/>
      <c r="B557" s="141"/>
      <c r="C557" s="37" t="s">
        <v>30</v>
      </c>
      <c r="D557" s="37">
        <v>52.521999999999998</v>
      </c>
      <c r="E557" s="37">
        <v>43.81</v>
      </c>
      <c r="F557" s="37">
        <v>43.12</v>
      </c>
      <c r="G557" s="37">
        <v>17.54</v>
      </c>
      <c r="H557" s="37">
        <v>1.421</v>
      </c>
      <c r="I557" s="37">
        <v>0</v>
      </c>
      <c r="J557" s="37">
        <v>0</v>
      </c>
      <c r="K557" s="37">
        <v>0</v>
      </c>
      <c r="L557" s="37">
        <v>0</v>
      </c>
      <c r="M557" s="37">
        <v>18.62</v>
      </c>
      <c r="N557" s="37">
        <v>28.268000000000001</v>
      </c>
      <c r="O557" s="37">
        <v>45.103999999999999</v>
      </c>
      <c r="P557" s="37">
        <v>250.405</v>
      </c>
    </row>
    <row r="558" spans="1:18" ht="13.8" thickBot="1" x14ac:dyDescent="0.3">
      <c r="A558" s="161"/>
      <c r="B558" s="162"/>
      <c r="C558" s="37" t="s">
        <v>31</v>
      </c>
      <c r="D558" s="37">
        <v>4916.1719999999996</v>
      </c>
      <c r="E558" s="37">
        <v>4246.3599999999997</v>
      </c>
      <c r="F558" s="37">
        <v>4293.38</v>
      </c>
      <c r="G558" s="37">
        <v>2552.9479999999999</v>
      </c>
      <c r="H558" s="37">
        <v>756.18100000000004</v>
      </c>
      <c r="I558" s="37">
        <v>385.79</v>
      </c>
      <c r="J558" s="37">
        <v>398.65</v>
      </c>
      <c r="K558" s="37">
        <v>218.61500000000001</v>
      </c>
      <c r="L558" s="37">
        <v>394.53399999999999</v>
      </c>
      <c r="M558" s="37">
        <v>2670.8229999999999</v>
      </c>
      <c r="N558" s="37">
        <v>3263.5010000000002</v>
      </c>
      <c r="O558" s="37">
        <v>4424.4960000000001</v>
      </c>
      <c r="P558" s="37">
        <v>28521.45</v>
      </c>
      <c r="R558" s="55">
        <f>P540+P546+P552</f>
        <v>28521.45</v>
      </c>
    </row>
    <row r="559" spans="1:18" ht="13.8" thickBot="1" x14ac:dyDescent="0.3">
      <c r="A559" s="163" t="s">
        <v>64</v>
      </c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  <c r="L559" s="164"/>
      <c r="M559" s="164"/>
      <c r="N559" s="164"/>
      <c r="O559" s="164"/>
      <c r="P559" s="165"/>
    </row>
    <row r="560" spans="1:18" ht="13.5" customHeight="1" thickBot="1" x14ac:dyDescent="0.3">
      <c r="A560" s="156" t="s">
        <v>8</v>
      </c>
      <c r="B560" s="181" t="s">
        <v>120</v>
      </c>
      <c r="C560" s="151"/>
      <c r="D560" s="188" t="s">
        <v>117</v>
      </c>
      <c r="E560" s="189"/>
      <c r="F560" s="189"/>
      <c r="G560" s="189"/>
      <c r="H560" s="189"/>
      <c r="I560" s="189"/>
      <c r="J560" s="189"/>
      <c r="K560" s="189"/>
      <c r="L560" s="189"/>
      <c r="M560" s="189"/>
      <c r="N560" s="189"/>
      <c r="O560" s="189"/>
      <c r="P560" s="190"/>
    </row>
    <row r="561" spans="1:16" ht="13.8" thickBot="1" x14ac:dyDescent="0.3">
      <c r="A561" s="158"/>
      <c r="B561" s="182"/>
      <c r="C561" s="152"/>
      <c r="D561" s="36" t="s">
        <v>10</v>
      </c>
      <c r="E561" s="36" t="s">
        <v>11</v>
      </c>
      <c r="F561" s="35" t="s">
        <v>12</v>
      </c>
      <c r="G561" s="36" t="s">
        <v>13</v>
      </c>
      <c r="H561" s="35" t="s">
        <v>14</v>
      </c>
      <c r="I561" s="35" t="s">
        <v>15</v>
      </c>
      <c r="J561" s="35" t="s">
        <v>16</v>
      </c>
      <c r="K561" s="36" t="s">
        <v>17</v>
      </c>
      <c r="L561" s="37" t="s">
        <v>18</v>
      </c>
      <c r="M561" s="36" t="s">
        <v>19</v>
      </c>
      <c r="N561" s="36" t="s">
        <v>20</v>
      </c>
      <c r="O561" s="36" t="s">
        <v>21</v>
      </c>
      <c r="P561" s="35" t="s">
        <v>22</v>
      </c>
    </row>
    <row r="562" spans="1:16" ht="13.8" thickBot="1" x14ac:dyDescent="0.3">
      <c r="A562" s="142">
        <v>1</v>
      </c>
      <c r="B562" s="156" t="s">
        <v>134</v>
      </c>
      <c r="C562" s="37" t="s">
        <v>26</v>
      </c>
      <c r="D562" s="58">
        <v>570.21199999999999</v>
      </c>
      <c r="E562" s="58">
        <v>488.87600000000003</v>
      </c>
      <c r="F562" s="37">
        <v>491.53800000000001</v>
      </c>
      <c r="G562" s="58">
        <v>273.32599999999996</v>
      </c>
      <c r="H562" s="37">
        <v>45.637999999999998</v>
      </c>
      <c r="I562" s="37">
        <v>0</v>
      </c>
      <c r="J562" s="37">
        <v>0</v>
      </c>
      <c r="K562" s="58">
        <v>0</v>
      </c>
      <c r="L562" s="37">
        <v>0</v>
      </c>
      <c r="M562" s="58">
        <v>276.572</v>
      </c>
      <c r="N562" s="58">
        <v>350.726</v>
      </c>
      <c r="O562" s="58">
        <v>491.185</v>
      </c>
      <c r="P562" s="37">
        <v>2988.0730000000003</v>
      </c>
    </row>
    <row r="563" spans="1:16" ht="13.8" thickBot="1" x14ac:dyDescent="0.3">
      <c r="A563" s="143"/>
      <c r="B563" s="157"/>
      <c r="C563" s="37" t="s">
        <v>27</v>
      </c>
      <c r="D563" s="58">
        <v>17.395999999999997</v>
      </c>
      <c r="E563" s="58">
        <v>16.272000000000002</v>
      </c>
      <c r="F563" s="37">
        <v>17.395999999999997</v>
      </c>
      <c r="G563" s="58">
        <v>16.833000000000002</v>
      </c>
      <c r="H563" s="37">
        <v>17.395999999999997</v>
      </c>
      <c r="I563" s="37">
        <v>16.833000000000002</v>
      </c>
      <c r="J563" s="37">
        <v>9.5399999999999991</v>
      </c>
      <c r="K563" s="58">
        <v>17.209999999999997</v>
      </c>
      <c r="L563" s="37">
        <v>16.653000000000002</v>
      </c>
      <c r="M563" s="58">
        <v>17.209999999999997</v>
      </c>
      <c r="N563" s="58">
        <v>16.653000000000002</v>
      </c>
      <c r="O563" s="58">
        <v>17.209999999999997</v>
      </c>
      <c r="P563" s="37">
        <v>196.602</v>
      </c>
    </row>
    <row r="564" spans="1:16" ht="13.8" thickBot="1" x14ac:dyDescent="0.3">
      <c r="A564" s="143"/>
      <c r="B564" s="157"/>
      <c r="C564" s="37" t="s">
        <v>28</v>
      </c>
      <c r="D564" s="58">
        <v>1.4570000000000001</v>
      </c>
      <c r="E564" s="58">
        <v>1.262</v>
      </c>
      <c r="F564" s="37">
        <v>1.2789999999999999</v>
      </c>
      <c r="G564" s="58">
        <v>0.78200000000000003</v>
      </c>
      <c r="H564" s="37">
        <v>0.14699999999999999</v>
      </c>
      <c r="I564" s="37">
        <v>0</v>
      </c>
      <c r="J564" s="37">
        <v>0</v>
      </c>
      <c r="K564" s="58">
        <v>0</v>
      </c>
      <c r="L564" s="37">
        <v>0</v>
      </c>
      <c r="M564" s="58">
        <v>0.81699999999999995</v>
      </c>
      <c r="N564" s="58">
        <v>0.98399999999999999</v>
      </c>
      <c r="O564" s="58">
        <v>1.3169999999999999</v>
      </c>
      <c r="P564" s="37">
        <v>8.0449999999999999</v>
      </c>
    </row>
    <row r="565" spans="1:16" ht="13.8" thickBot="1" x14ac:dyDescent="0.3">
      <c r="A565" s="143"/>
      <c r="B565" s="157"/>
      <c r="C565" s="37" t="s">
        <v>29</v>
      </c>
      <c r="D565" s="58">
        <v>0</v>
      </c>
      <c r="E565" s="58">
        <v>0</v>
      </c>
      <c r="F565" s="37">
        <v>0</v>
      </c>
      <c r="G565" s="58">
        <v>0</v>
      </c>
      <c r="H565" s="37">
        <v>0</v>
      </c>
      <c r="I565" s="37">
        <v>0</v>
      </c>
      <c r="J565" s="37">
        <v>0</v>
      </c>
      <c r="K565" s="58">
        <v>0</v>
      </c>
      <c r="L565" s="37">
        <v>0</v>
      </c>
      <c r="M565" s="58">
        <v>0</v>
      </c>
      <c r="N565" s="58">
        <v>0</v>
      </c>
      <c r="O565" s="58">
        <v>0</v>
      </c>
      <c r="P565" s="37">
        <v>0</v>
      </c>
    </row>
    <row r="566" spans="1:16" ht="13.8" thickBot="1" x14ac:dyDescent="0.3">
      <c r="A566" s="143"/>
      <c r="B566" s="157"/>
      <c r="C566" s="37" t="s">
        <v>30</v>
      </c>
      <c r="D566" s="58">
        <v>25.307000000000002</v>
      </c>
      <c r="E566" s="58">
        <v>21.651</v>
      </c>
      <c r="F566" s="37">
        <v>21.733000000000001</v>
      </c>
      <c r="G566" s="58">
        <v>11.843</v>
      </c>
      <c r="H566" s="37">
        <v>1.921</v>
      </c>
      <c r="I566" s="37">
        <v>0</v>
      </c>
      <c r="J566" s="37">
        <v>0</v>
      </c>
      <c r="K566" s="58">
        <v>0</v>
      </c>
      <c r="L566" s="37">
        <v>0</v>
      </c>
      <c r="M566" s="58">
        <v>12.125</v>
      </c>
      <c r="N566" s="58">
        <v>15.548</v>
      </c>
      <c r="O566" s="58">
        <v>21.978999999999999</v>
      </c>
      <c r="P566" s="37">
        <v>132.107</v>
      </c>
    </row>
    <row r="567" spans="1:16" ht="13.8" thickBot="1" x14ac:dyDescent="0.3">
      <c r="A567" s="144"/>
      <c r="B567" s="158"/>
      <c r="C567" s="37" t="s">
        <v>31</v>
      </c>
      <c r="D567" s="58">
        <v>614.37199999999996</v>
      </c>
      <c r="E567" s="58">
        <v>528.06100000000004</v>
      </c>
      <c r="F567" s="37">
        <v>531.94599999999991</v>
      </c>
      <c r="G567" s="58">
        <v>302.78399999999999</v>
      </c>
      <c r="H567" s="37">
        <v>65.102000000000004</v>
      </c>
      <c r="I567" s="37">
        <v>16.833000000000002</v>
      </c>
      <c r="J567" s="37">
        <v>9.5399999999999991</v>
      </c>
      <c r="K567" s="58">
        <v>17.209999999999997</v>
      </c>
      <c r="L567" s="37">
        <v>16.653000000000002</v>
      </c>
      <c r="M567" s="58">
        <v>306.72399999999999</v>
      </c>
      <c r="N567" s="58">
        <v>383.91100000000006</v>
      </c>
      <c r="O567" s="58">
        <v>531.69100000000003</v>
      </c>
      <c r="P567" s="37">
        <v>3324.8269999999998</v>
      </c>
    </row>
    <row r="568" spans="1:16" ht="13.8" thickBot="1" x14ac:dyDescent="0.3">
      <c r="A568" s="142">
        <v>2</v>
      </c>
      <c r="B568" s="151" t="s">
        <v>125</v>
      </c>
      <c r="C568" s="37" t="s">
        <v>26</v>
      </c>
      <c r="D568" s="58">
        <v>4749.7210000000005</v>
      </c>
      <c r="E568" s="58">
        <v>4093.3029999999999</v>
      </c>
      <c r="F568" s="37">
        <v>4131.6059999999998</v>
      </c>
      <c r="G568" s="58">
        <v>2408.444</v>
      </c>
      <c r="H568" s="37">
        <v>428.16899999999998</v>
      </c>
      <c r="I568" s="37">
        <v>0</v>
      </c>
      <c r="J568" s="37">
        <v>0</v>
      </c>
      <c r="K568" s="58">
        <v>0</v>
      </c>
      <c r="L568" s="37">
        <v>0</v>
      </c>
      <c r="M568" s="58">
        <v>2521.2530000000002</v>
      </c>
      <c r="N568" s="58">
        <v>3113.6570000000002</v>
      </c>
      <c r="O568" s="58">
        <v>4261.741</v>
      </c>
      <c r="P568" s="37">
        <v>25707.894</v>
      </c>
    </row>
    <row r="569" spans="1:16" ht="13.8" thickBot="1" x14ac:dyDescent="0.3">
      <c r="A569" s="143"/>
      <c r="B569" s="159"/>
      <c r="C569" s="37" t="s">
        <v>27</v>
      </c>
      <c r="D569" s="58">
        <v>733.93700000000001</v>
      </c>
      <c r="E569" s="58">
        <v>686.58699999999999</v>
      </c>
      <c r="F569" s="37">
        <v>733.93700000000001</v>
      </c>
      <c r="G569" s="58">
        <v>710.26299999999992</v>
      </c>
      <c r="H569" s="37">
        <v>656.17100000000005</v>
      </c>
      <c r="I569" s="37">
        <v>619.59100000000001</v>
      </c>
      <c r="J569" s="37">
        <v>351.09900000000005</v>
      </c>
      <c r="K569" s="58">
        <v>640.24300000000005</v>
      </c>
      <c r="L569" s="37">
        <v>635.00299999999993</v>
      </c>
      <c r="M569" s="58">
        <v>733.93700000000001</v>
      </c>
      <c r="N569" s="58">
        <v>710.26299999999992</v>
      </c>
      <c r="O569" s="58">
        <v>733.93700000000001</v>
      </c>
      <c r="P569" s="37">
        <v>7944.9679999999998</v>
      </c>
    </row>
    <row r="570" spans="1:16" ht="13.8" thickBot="1" x14ac:dyDescent="0.3">
      <c r="A570" s="143"/>
      <c r="B570" s="159"/>
      <c r="C570" s="37" t="s">
        <v>28</v>
      </c>
      <c r="D570" s="58">
        <v>0</v>
      </c>
      <c r="E570" s="58">
        <v>0</v>
      </c>
      <c r="F570" s="37">
        <v>0</v>
      </c>
      <c r="G570" s="58">
        <v>0</v>
      </c>
      <c r="H570" s="37">
        <v>0</v>
      </c>
      <c r="I570" s="37">
        <v>0</v>
      </c>
      <c r="J570" s="37">
        <v>0</v>
      </c>
      <c r="K570" s="58">
        <v>0</v>
      </c>
      <c r="L570" s="37">
        <v>0</v>
      </c>
      <c r="M570" s="58">
        <v>0</v>
      </c>
      <c r="N570" s="58">
        <v>0</v>
      </c>
      <c r="O570" s="58">
        <v>0</v>
      </c>
      <c r="P570" s="37">
        <v>0</v>
      </c>
    </row>
    <row r="571" spans="1:16" ht="13.8" thickBot="1" x14ac:dyDescent="0.3">
      <c r="A571" s="143"/>
      <c r="B571" s="159"/>
      <c r="C571" s="37" t="s">
        <v>29</v>
      </c>
      <c r="D571" s="58">
        <v>0</v>
      </c>
      <c r="E571" s="58">
        <v>0</v>
      </c>
      <c r="F571" s="37">
        <v>0</v>
      </c>
      <c r="G571" s="58">
        <v>0</v>
      </c>
      <c r="H571" s="37">
        <v>0</v>
      </c>
      <c r="I571" s="37">
        <v>0</v>
      </c>
      <c r="J571" s="37">
        <v>0</v>
      </c>
      <c r="K571" s="58">
        <v>0</v>
      </c>
      <c r="L571" s="37">
        <v>0</v>
      </c>
      <c r="M571" s="58">
        <v>0</v>
      </c>
      <c r="N571" s="58">
        <v>0</v>
      </c>
      <c r="O571" s="58">
        <v>0</v>
      </c>
      <c r="P571" s="37">
        <v>0</v>
      </c>
    </row>
    <row r="572" spans="1:16" ht="13.8" thickBot="1" x14ac:dyDescent="0.3">
      <c r="A572" s="143"/>
      <c r="B572" s="159"/>
      <c r="C572" s="37" t="s">
        <v>30</v>
      </c>
      <c r="D572" s="58">
        <v>0</v>
      </c>
      <c r="E572" s="58">
        <v>0</v>
      </c>
      <c r="F572" s="37">
        <v>0</v>
      </c>
      <c r="G572" s="58">
        <v>0</v>
      </c>
      <c r="H572" s="37">
        <v>0</v>
      </c>
      <c r="I572" s="37">
        <v>0</v>
      </c>
      <c r="J572" s="37">
        <v>0</v>
      </c>
      <c r="K572" s="58">
        <v>0</v>
      </c>
      <c r="L572" s="37">
        <v>0</v>
      </c>
      <c r="M572" s="58">
        <v>0</v>
      </c>
      <c r="N572" s="58">
        <v>0</v>
      </c>
      <c r="O572" s="58">
        <v>0</v>
      </c>
      <c r="P572" s="37">
        <v>0</v>
      </c>
    </row>
    <row r="573" spans="1:16" ht="13.8" thickBot="1" x14ac:dyDescent="0.3">
      <c r="A573" s="144"/>
      <c r="B573" s="152"/>
      <c r="C573" s="37" t="s">
        <v>31</v>
      </c>
      <c r="D573" s="58">
        <v>5483.6579999999994</v>
      </c>
      <c r="E573" s="58">
        <v>4779.8900000000003</v>
      </c>
      <c r="F573" s="37">
        <v>4865.5429999999997</v>
      </c>
      <c r="G573" s="58">
        <v>3118.7069999999999</v>
      </c>
      <c r="H573" s="37">
        <v>1084.3400000000001</v>
      </c>
      <c r="I573" s="37">
        <v>619.59100000000001</v>
      </c>
      <c r="J573" s="37">
        <v>351.09900000000005</v>
      </c>
      <c r="K573" s="58">
        <v>640.24300000000005</v>
      </c>
      <c r="L573" s="37">
        <v>635.00299999999993</v>
      </c>
      <c r="M573" s="58">
        <v>3255.19</v>
      </c>
      <c r="N573" s="58">
        <v>3823.92</v>
      </c>
      <c r="O573" s="58">
        <v>4995.6779999999999</v>
      </c>
      <c r="P573" s="37">
        <v>33652.862000000001</v>
      </c>
    </row>
    <row r="574" spans="1:16" ht="13.8" thickBot="1" x14ac:dyDescent="0.3">
      <c r="A574" s="142">
        <v>3</v>
      </c>
      <c r="B574" s="151" t="s">
        <v>142</v>
      </c>
      <c r="C574" s="37" t="s">
        <v>26</v>
      </c>
      <c r="D574" s="58">
        <v>922.52</v>
      </c>
      <c r="E574" s="58">
        <v>783.50400000000002</v>
      </c>
      <c r="F574" s="37">
        <v>782.11099999999999</v>
      </c>
      <c r="G574" s="58">
        <v>395.73</v>
      </c>
      <c r="H574" s="37">
        <v>56.899000000000001</v>
      </c>
      <c r="I574" s="37">
        <v>0</v>
      </c>
      <c r="J574" s="37">
        <v>0</v>
      </c>
      <c r="K574" s="58">
        <v>0</v>
      </c>
      <c r="L574" s="37">
        <v>0</v>
      </c>
      <c r="M574" s="58">
        <v>416.31</v>
      </c>
      <c r="N574" s="58">
        <v>555.91999999999996</v>
      </c>
      <c r="O574" s="58">
        <v>811.673</v>
      </c>
      <c r="P574" s="37">
        <v>4724.6669999999995</v>
      </c>
    </row>
    <row r="575" spans="1:16" ht="13.8" thickBot="1" x14ac:dyDescent="0.3">
      <c r="A575" s="143"/>
      <c r="B575" s="159"/>
      <c r="C575" s="37" t="s">
        <v>27</v>
      </c>
      <c r="D575" s="58">
        <v>113.639</v>
      </c>
      <c r="E575" s="58">
        <v>106.30799999999999</v>
      </c>
      <c r="F575" s="37">
        <v>113.639</v>
      </c>
      <c r="G575" s="58">
        <v>109.97500000000001</v>
      </c>
      <c r="H575" s="37">
        <v>111.25700000000001</v>
      </c>
      <c r="I575" s="37">
        <v>106.869</v>
      </c>
      <c r="J575" s="37">
        <v>60.558</v>
      </c>
      <c r="K575" s="58">
        <v>110.429</v>
      </c>
      <c r="L575" s="37">
        <v>106.869</v>
      </c>
      <c r="M575" s="58">
        <v>113.639</v>
      </c>
      <c r="N575" s="58">
        <v>109.97500000000001</v>
      </c>
      <c r="O575" s="58">
        <v>113.639</v>
      </c>
      <c r="P575" s="37">
        <v>1276.796</v>
      </c>
    </row>
    <row r="576" spans="1:16" ht="13.8" thickBot="1" x14ac:dyDescent="0.3">
      <c r="A576" s="143"/>
      <c r="B576" s="159"/>
      <c r="C576" s="37" t="s">
        <v>28</v>
      </c>
      <c r="D576" s="58">
        <v>86.855000000000004</v>
      </c>
      <c r="E576" s="58">
        <v>73.53</v>
      </c>
      <c r="F576" s="37">
        <v>73.216999999999999</v>
      </c>
      <c r="G576" s="58">
        <v>35.774999999999999</v>
      </c>
      <c r="H576" s="37">
        <v>4.8170000000000002</v>
      </c>
      <c r="I576" s="37">
        <v>0</v>
      </c>
      <c r="J576" s="37">
        <v>0</v>
      </c>
      <c r="K576" s="58">
        <v>0</v>
      </c>
      <c r="L576" s="37">
        <v>0</v>
      </c>
      <c r="M576" s="58">
        <v>37.685000000000002</v>
      </c>
      <c r="N576" s="58">
        <v>51.335999999999999</v>
      </c>
      <c r="O576" s="58">
        <v>76.087999999999994</v>
      </c>
      <c r="P576" s="37">
        <v>439.303</v>
      </c>
    </row>
    <row r="577" spans="1:18" ht="13.8" thickBot="1" x14ac:dyDescent="0.3">
      <c r="A577" s="143"/>
      <c r="B577" s="159"/>
      <c r="C577" s="37" t="s">
        <v>29</v>
      </c>
      <c r="D577" s="58">
        <v>0</v>
      </c>
      <c r="E577" s="58">
        <v>0</v>
      </c>
      <c r="F577" s="37">
        <v>0</v>
      </c>
      <c r="G577" s="58">
        <v>0</v>
      </c>
      <c r="H577" s="37">
        <v>0</v>
      </c>
      <c r="I577" s="37">
        <v>0</v>
      </c>
      <c r="J577" s="37">
        <v>0</v>
      </c>
      <c r="K577" s="58">
        <v>0</v>
      </c>
      <c r="L577" s="37">
        <v>0</v>
      </c>
      <c r="M577" s="58">
        <v>0</v>
      </c>
      <c r="N577" s="58">
        <v>0</v>
      </c>
      <c r="O577" s="58">
        <v>0</v>
      </c>
      <c r="P577" s="37">
        <v>0</v>
      </c>
    </row>
    <row r="578" spans="1:18" ht="13.8" thickBot="1" x14ac:dyDescent="0.3">
      <c r="A578" s="143"/>
      <c r="B578" s="159"/>
      <c r="C578" s="37" t="s">
        <v>30</v>
      </c>
      <c r="D578" s="58">
        <v>89.774000000000001</v>
      </c>
      <c r="E578" s="58">
        <v>76.140999999999991</v>
      </c>
      <c r="F578" s="37">
        <v>75.923999999999992</v>
      </c>
      <c r="G578" s="58">
        <v>37.847000000000001</v>
      </c>
      <c r="H578" s="37">
        <v>5.2960000000000003</v>
      </c>
      <c r="I578" s="37">
        <v>0</v>
      </c>
      <c r="J578" s="37">
        <v>0</v>
      </c>
      <c r="K578" s="58">
        <v>0</v>
      </c>
      <c r="L578" s="37">
        <v>0</v>
      </c>
      <c r="M578" s="58">
        <v>39.835999999999999</v>
      </c>
      <c r="N578" s="58">
        <v>53.651999999999994</v>
      </c>
      <c r="O578" s="58">
        <v>78.837000000000003</v>
      </c>
      <c r="P578" s="37">
        <v>457.30700000000002</v>
      </c>
    </row>
    <row r="579" spans="1:18" ht="13.8" thickBot="1" x14ac:dyDescent="0.3">
      <c r="A579" s="144"/>
      <c r="B579" s="152"/>
      <c r="C579" s="37" t="s">
        <v>31</v>
      </c>
      <c r="D579" s="58">
        <v>1212.788</v>
      </c>
      <c r="E579" s="58">
        <v>1039.4829999999999</v>
      </c>
      <c r="F579" s="37">
        <v>1044.8910000000001</v>
      </c>
      <c r="G579" s="58">
        <v>579.327</v>
      </c>
      <c r="H579" s="37">
        <v>178.26900000000001</v>
      </c>
      <c r="I579" s="37">
        <v>106.869</v>
      </c>
      <c r="J579" s="37">
        <v>60.558</v>
      </c>
      <c r="K579" s="58">
        <v>110.429</v>
      </c>
      <c r="L579" s="37">
        <v>106.869</v>
      </c>
      <c r="M579" s="58">
        <v>607.47</v>
      </c>
      <c r="N579" s="58">
        <v>770.88299999999992</v>
      </c>
      <c r="O579" s="58">
        <v>1080.2370000000001</v>
      </c>
      <c r="P579" s="37">
        <v>6898.0730000000003</v>
      </c>
    </row>
    <row r="580" spans="1:18" ht="13.8" thickBot="1" x14ac:dyDescent="0.3">
      <c r="A580" s="138" t="s">
        <v>36</v>
      </c>
      <c r="B580" s="139"/>
      <c r="C580" s="37" t="s">
        <v>26</v>
      </c>
      <c r="D580" s="37">
        <v>6242.4530000000004</v>
      </c>
      <c r="E580" s="37">
        <v>5365.683</v>
      </c>
      <c r="F580" s="37">
        <v>5405.2550000000001</v>
      </c>
      <c r="G580" s="37">
        <v>3077.5</v>
      </c>
      <c r="H580" s="37">
        <v>530.70600000000002</v>
      </c>
      <c r="I580" s="37">
        <v>0</v>
      </c>
      <c r="J580" s="37">
        <v>0</v>
      </c>
      <c r="K580" s="37">
        <v>0</v>
      </c>
      <c r="L580" s="37">
        <v>0</v>
      </c>
      <c r="M580" s="37">
        <v>3214.1350000000002</v>
      </c>
      <c r="N580" s="37">
        <v>4020.3029999999999</v>
      </c>
      <c r="O580" s="37">
        <v>5564.5990000000002</v>
      </c>
      <c r="P580" s="37">
        <v>33420.633999999998</v>
      </c>
    </row>
    <row r="581" spans="1:18" ht="13.8" thickBot="1" x14ac:dyDescent="0.3">
      <c r="A581" s="140"/>
      <c r="B581" s="141"/>
      <c r="C581" s="37" t="s">
        <v>27</v>
      </c>
      <c r="D581" s="37">
        <v>864.97199999999998</v>
      </c>
      <c r="E581" s="37">
        <v>809.16700000000003</v>
      </c>
      <c r="F581" s="37">
        <v>864.97199999999998</v>
      </c>
      <c r="G581" s="37">
        <v>837.07100000000003</v>
      </c>
      <c r="H581" s="37">
        <v>784.82399999999996</v>
      </c>
      <c r="I581" s="37">
        <v>743.29300000000001</v>
      </c>
      <c r="J581" s="37">
        <v>421.197</v>
      </c>
      <c r="K581" s="37">
        <v>767.88199999999995</v>
      </c>
      <c r="L581" s="37">
        <v>758.52499999999998</v>
      </c>
      <c r="M581" s="37">
        <v>864.78599999999994</v>
      </c>
      <c r="N581" s="37">
        <v>836.89099999999996</v>
      </c>
      <c r="O581" s="37">
        <v>864.78599999999994</v>
      </c>
      <c r="P581" s="37">
        <v>9418.366</v>
      </c>
    </row>
    <row r="582" spans="1:18" ht="13.8" thickBot="1" x14ac:dyDescent="0.3">
      <c r="A582" s="140"/>
      <c r="B582" s="141"/>
      <c r="C582" s="37" t="s">
        <v>28</v>
      </c>
      <c r="D582" s="37">
        <v>88.311999999999998</v>
      </c>
      <c r="E582" s="37">
        <v>74.792000000000002</v>
      </c>
      <c r="F582" s="37">
        <v>74.495999999999995</v>
      </c>
      <c r="G582" s="37">
        <v>36.557000000000002</v>
      </c>
      <c r="H582" s="37">
        <v>4.9640000000000004</v>
      </c>
      <c r="I582" s="37">
        <v>0</v>
      </c>
      <c r="J582" s="37">
        <v>0</v>
      </c>
      <c r="K582" s="37">
        <v>0</v>
      </c>
      <c r="L582" s="37">
        <v>0</v>
      </c>
      <c r="M582" s="37">
        <v>38.502000000000002</v>
      </c>
      <c r="N582" s="37">
        <v>52.32</v>
      </c>
      <c r="O582" s="37">
        <v>77.405000000000001</v>
      </c>
      <c r="P582" s="37">
        <v>447.34800000000001</v>
      </c>
    </row>
    <row r="583" spans="1:18" ht="13.8" thickBot="1" x14ac:dyDescent="0.3">
      <c r="A583" s="140"/>
      <c r="B583" s="141"/>
      <c r="C583" s="37" t="s">
        <v>29</v>
      </c>
      <c r="D583" s="37">
        <v>0</v>
      </c>
      <c r="E583" s="37">
        <v>0</v>
      </c>
      <c r="F583" s="37">
        <v>0</v>
      </c>
      <c r="G583" s="37">
        <v>0</v>
      </c>
      <c r="H583" s="37">
        <v>0</v>
      </c>
      <c r="I583" s="37">
        <v>0</v>
      </c>
      <c r="J583" s="37">
        <v>0</v>
      </c>
      <c r="K583" s="37">
        <v>0</v>
      </c>
      <c r="L583" s="37">
        <v>0</v>
      </c>
      <c r="M583" s="37">
        <v>0</v>
      </c>
      <c r="N583" s="37">
        <v>0</v>
      </c>
      <c r="O583" s="37">
        <v>0</v>
      </c>
      <c r="P583" s="37">
        <v>0</v>
      </c>
    </row>
    <row r="584" spans="1:18" ht="13.8" thickBot="1" x14ac:dyDescent="0.3">
      <c r="A584" s="140"/>
      <c r="B584" s="141"/>
      <c r="C584" s="37" t="s">
        <v>30</v>
      </c>
      <c r="D584" s="37">
        <v>115.081</v>
      </c>
      <c r="E584" s="37">
        <v>97.792000000000002</v>
      </c>
      <c r="F584" s="37">
        <v>97.656999999999996</v>
      </c>
      <c r="G584" s="37">
        <v>49.69</v>
      </c>
      <c r="H584" s="37">
        <v>7.2169999999999996</v>
      </c>
      <c r="I584" s="37">
        <v>0</v>
      </c>
      <c r="J584" s="37">
        <v>0</v>
      </c>
      <c r="K584" s="37">
        <v>0</v>
      </c>
      <c r="L584" s="37">
        <v>0</v>
      </c>
      <c r="M584" s="37">
        <v>51.960999999999999</v>
      </c>
      <c r="N584" s="37">
        <v>69.2</v>
      </c>
      <c r="O584" s="37">
        <v>100.816</v>
      </c>
      <c r="P584" s="37">
        <v>589.41399999999999</v>
      </c>
    </row>
    <row r="585" spans="1:18" ht="13.8" thickBot="1" x14ac:dyDescent="0.3">
      <c r="A585" s="161"/>
      <c r="B585" s="162"/>
      <c r="C585" s="37" t="s">
        <v>31</v>
      </c>
      <c r="D585" s="37">
        <v>7310.8180000000002</v>
      </c>
      <c r="E585" s="37">
        <v>6347.4340000000002</v>
      </c>
      <c r="F585" s="37">
        <v>6442.38</v>
      </c>
      <c r="G585" s="37">
        <v>4000.8180000000002</v>
      </c>
      <c r="H585" s="37">
        <v>1327.711</v>
      </c>
      <c r="I585" s="37">
        <v>743.29300000000001</v>
      </c>
      <c r="J585" s="37">
        <v>421.197</v>
      </c>
      <c r="K585" s="37">
        <v>767.88199999999995</v>
      </c>
      <c r="L585" s="37">
        <v>758.52499999999998</v>
      </c>
      <c r="M585" s="37">
        <v>4169.384</v>
      </c>
      <c r="N585" s="37">
        <v>4978.7139999999999</v>
      </c>
      <c r="O585" s="37">
        <v>6607.6059999999998</v>
      </c>
      <c r="P585" s="37">
        <v>43875.762000000002</v>
      </c>
      <c r="R585" s="55">
        <f>P567+P573+P579</f>
        <v>43875.762000000002</v>
      </c>
    </row>
    <row r="586" spans="1:18" ht="13.8" thickBot="1" x14ac:dyDescent="0.3">
      <c r="A586" s="163" t="s">
        <v>65</v>
      </c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  <c r="L586" s="164"/>
      <c r="M586" s="164"/>
      <c r="N586" s="164"/>
      <c r="O586" s="164"/>
      <c r="P586" s="165"/>
    </row>
    <row r="587" spans="1:18" ht="13.5" customHeight="1" thickBot="1" x14ac:dyDescent="0.3">
      <c r="A587" s="156" t="s">
        <v>8</v>
      </c>
      <c r="B587" s="181" t="s">
        <v>120</v>
      </c>
      <c r="C587" s="151"/>
      <c r="D587" s="188" t="s">
        <v>116</v>
      </c>
      <c r="E587" s="189"/>
      <c r="F587" s="189"/>
      <c r="G587" s="189"/>
      <c r="H587" s="189"/>
      <c r="I587" s="189"/>
      <c r="J587" s="189"/>
      <c r="K587" s="189"/>
      <c r="L587" s="189"/>
      <c r="M587" s="189"/>
      <c r="N587" s="189"/>
      <c r="O587" s="189"/>
      <c r="P587" s="190"/>
    </row>
    <row r="588" spans="1:18" ht="13.8" thickBot="1" x14ac:dyDescent="0.3">
      <c r="A588" s="158"/>
      <c r="B588" s="182"/>
      <c r="C588" s="152"/>
      <c r="D588" s="36" t="s">
        <v>10</v>
      </c>
      <c r="E588" s="36" t="s">
        <v>11</v>
      </c>
      <c r="F588" s="35" t="s">
        <v>12</v>
      </c>
      <c r="G588" s="36" t="s">
        <v>13</v>
      </c>
      <c r="H588" s="35" t="s">
        <v>14</v>
      </c>
      <c r="I588" s="35" t="s">
        <v>15</v>
      </c>
      <c r="J588" s="35" t="s">
        <v>16</v>
      </c>
      <c r="K588" s="36" t="s">
        <v>17</v>
      </c>
      <c r="L588" s="37" t="s">
        <v>18</v>
      </c>
      <c r="M588" s="36" t="s">
        <v>19</v>
      </c>
      <c r="N588" s="36" t="s">
        <v>20</v>
      </c>
      <c r="O588" s="36" t="s">
        <v>21</v>
      </c>
      <c r="P588" s="35" t="s">
        <v>22</v>
      </c>
    </row>
    <row r="589" spans="1:18" ht="13.5" customHeight="1" thickBot="1" x14ac:dyDescent="0.3">
      <c r="A589" s="142">
        <v>1</v>
      </c>
      <c r="B589" s="156" t="s">
        <v>143</v>
      </c>
      <c r="C589" s="37" t="s">
        <v>26</v>
      </c>
      <c r="D589" s="37">
        <v>0</v>
      </c>
      <c r="E589" s="37">
        <v>0</v>
      </c>
      <c r="F589" s="37">
        <v>0</v>
      </c>
      <c r="G589" s="37">
        <v>0</v>
      </c>
      <c r="H589" s="37">
        <v>0</v>
      </c>
      <c r="I589" s="37">
        <v>0</v>
      </c>
      <c r="J589" s="37">
        <v>0</v>
      </c>
      <c r="K589" s="37">
        <v>0</v>
      </c>
      <c r="L589" s="37">
        <v>0</v>
      </c>
      <c r="M589" s="37">
        <v>0</v>
      </c>
      <c r="N589" s="37">
        <v>0</v>
      </c>
      <c r="O589" s="37">
        <v>0</v>
      </c>
      <c r="P589" s="37">
        <v>0</v>
      </c>
    </row>
    <row r="590" spans="1:18" ht="13.8" thickBot="1" x14ac:dyDescent="0.3">
      <c r="A590" s="143"/>
      <c r="B590" s="157"/>
      <c r="C590" s="37" t="s">
        <v>27</v>
      </c>
      <c r="D590" s="37">
        <v>0</v>
      </c>
      <c r="E590" s="37">
        <v>0</v>
      </c>
      <c r="F590" s="37">
        <v>0</v>
      </c>
      <c r="G590" s="37">
        <v>0</v>
      </c>
      <c r="H590" s="37">
        <v>53.481999999999999</v>
      </c>
      <c r="I590" s="37">
        <v>50.055</v>
      </c>
      <c r="J590" s="37">
        <v>51.723999999999997</v>
      </c>
      <c r="K590" s="37">
        <v>51.723999999999997</v>
      </c>
      <c r="L590" s="37">
        <v>51.756999999999998</v>
      </c>
      <c r="M590" s="37">
        <v>0</v>
      </c>
      <c r="N590" s="37">
        <v>0</v>
      </c>
      <c r="O590" s="37">
        <v>0</v>
      </c>
      <c r="P590" s="37">
        <v>258.74200000000002</v>
      </c>
    </row>
    <row r="591" spans="1:18" ht="13.8" thickBot="1" x14ac:dyDescent="0.3">
      <c r="A591" s="143"/>
      <c r="B591" s="157"/>
      <c r="C591" s="37" t="s">
        <v>28</v>
      </c>
      <c r="D591" s="37">
        <v>0</v>
      </c>
      <c r="E591" s="37">
        <v>0</v>
      </c>
      <c r="F591" s="37">
        <v>0</v>
      </c>
      <c r="G591" s="37">
        <v>0</v>
      </c>
      <c r="H591" s="37">
        <v>0</v>
      </c>
      <c r="I591" s="37">
        <v>0</v>
      </c>
      <c r="J591" s="37">
        <v>0</v>
      </c>
      <c r="K591" s="37">
        <v>0</v>
      </c>
      <c r="L591" s="37">
        <v>0</v>
      </c>
      <c r="M591" s="37">
        <v>0</v>
      </c>
      <c r="N591" s="37">
        <v>0</v>
      </c>
      <c r="O591" s="37">
        <v>0</v>
      </c>
      <c r="P591" s="37">
        <v>0</v>
      </c>
    </row>
    <row r="592" spans="1:18" ht="13.8" thickBot="1" x14ac:dyDescent="0.3">
      <c r="A592" s="143"/>
      <c r="B592" s="157"/>
      <c r="C592" s="37" t="s">
        <v>29</v>
      </c>
      <c r="D592" s="37">
        <v>0</v>
      </c>
      <c r="E592" s="37">
        <v>0</v>
      </c>
      <c r="F592" s="37">
        <v>0</v>
      </c>
      <c r="G592" s="37">
        <v>0</v>
      </c>
      <c r="H592" s="37">
        <v>0</v>
      </c>
      <c r="I592" s="37">
        <v>0</v>
      </c>
      <c r="J592" s="37">
        <v>0</v>
      </c>
      <c r="K592" s="37">
        <v>0</v>
      </c>
      <c r="L592" s="37">
        <v>0</v>
      </c>
      <c r="M592" s="37">
        <v>0</v>
      </c>
      <c r="N592" s="37">
        <v>0</v>
      </c>
      <c r="O592" s="37">
        <v>0</v>
      </c>
      <c r="P592" s="37">
        <v>0</v>
      </c>
    </row>
    <row r="593" spans="1:16" ht="13.8" thickBot="1" x14ac:dyDescent="0.3">
      <c r="A593" s="143"/>
      <c r="B593" s="157"/>
      <c r="C593" s="37" t="s">
        <v>30</v>
      </c>
      <c r="D593" s="37">
        <v>0</v>
      </c>
      <c r="E593" s="37">
        <v>0</v>
      </c>
      <c r="F593" s="37">
        <v>0</v>
      </c>
      <c r="G593" s="37">
        <v>0</v>
      </c>
      <c r="H593" s="37">
        <v>0</v>
      </c>
      <c r="I593" s="37">
        <v>0</v>
      </c>
      <c r="J593" s="37">
        <v>0</v>
      </c>
      <c r="K593" s="37">
        <v>0</v>
      </c>
      <c r="L593" s="37">
        <v>0</v>
      </c>
      <c r="M593" s="37">
        <v>0</v>
      </c>
      <c r="N593" s="37">
        <v>0</v>
      </c>
      <c r="O593" s="37">
        <v>0</v>
      </c>
      <c r="P593" s="37">
        <v>0</v>
      </c>
    </row>
    <row r="594" spans="1:16" ht="13.8" thickBot="1" x14ac:dyDescent="0.3">
      <c r="A594" s="144"/>
      <c r="B594" s="158"/>
      <c r="C594" s="37" t="s">
        <v>31</v>
      </c>
      <c r="D594" s="37">
        <v>0</v>
      </c>
      <c r="E594" s="37">
        <v>0</v>
      </c>
      <c r="F594" s="37">
        <v>0</v>
      </c>
      <c r="G594" s="37">
        <v>0</v>
      </c>
      <c r="H594" s="37">
        <v>53.481999999999999</v>
      </c>
      <c r="I594" s="37">
        <v>50.055</v>
      </c>
      <c r="J594" s="37">
        <v>51.723999999999997</v>
      </c>
      <c r="K594" s="37">
        <v>51.723999999999997</v>
      </c>
      <c r="L594" s="37">
        <v>51.756999999999998</v>
      </c>
      <c r="M594" s="37">
        <v>0</v>
      </c>
      <c r="N594" s="37">
        <v>0</v>
      </c>
      <c r="O594" s="37">
        <v>0</v>
      </c>
      <c r="P594" s="37">
        <v>258.74200000000002</v>
      </c>
    </row>
    <row r="595" spans="1:16" ht="13.8" thickBot="1" x14ac:dyDescent="0.3">
      <c r="A595" s="138" t="s">
        <v>36</v>
      </c>
      <c r="B595" s="139"/>
      <c r="C595" s="37" t="s">
        <v>26</v>
      </c>
      <c r="D595" s="37">
        <v>0</v>
      </c>
      <c r="E595" s="37">
        <v>0</v>
      </c>
      <c r="F595" s="37">
        <v>0</v>
      </c>
      <c r="G595" s="37">
        <v>0</v>
      </c>
      <c r="H595" s="37">
        <v>0</v>
      </c>
      <c r="I595" s="37">
        <v>0</v>
      </c>
      <c r="J595" s="37">
        <v>0</v>
      </c>
      <c r="K595" s="37">
        <v>0</v>
      </c>
      <c r="L595" s="37">
        <v>0</v>
      </c>
      <c r="M595" s="37">
        <v>0</v>
      </c>
      <c r="N595" s="37">
        <v>0</v>
      </c>
      <c r="O595" s="37">
        <v>0</v>
      </c>
      <c r="P595" s="37">
        <v>0</v>
      </c>
    </row>
    <row r="596" spans="1:16" ht="13.8" thickBot="1" x14ac:dyDescent="0.3">
      <c r="A596" s="140"/>
      <c r="B596" s="141"/>
      <c r="C596" s="37" t="s">
        <v>27</v>
      </c>
      <c r="D596" s="37">
        <v>0</v>
      </c>
      <c r="E596" s="37">
        <v>0</v>
      </c>
      <c r="F596" s="37">
        <v>0</v>
      </c>
      <c r="G596" s="37">
        <v>0</v>
      </c>
      <c r="H596" s="37">
        <v>53.481999999999999</v>
      </c>
      <c r="I596" s="37">
        <v>50.055</v>
      </c>
      <c r="J596" s="37">
        <v>51.723999999999997</v>
      </c>
      <c r="K596" s="37">
        <v>51.723999999999997</v>
      </c>
      <c r="L596" s="37">
        <v>51.756999999999998</v>
      </c>
      <c r="M596" s="37">
        <v>0</v>
      </c>
      <c r="N596" s="37">
        <v>0</v>
      </c>
      <c r="O596" s="37">
        <v>0</v>
      </c>
      <c r="P596" s="37">
        <v>258.74200000000002</v>
      </c>
    </row>
    <row r="597" spans="1:16" ht="13.8" thickBot="1" x14ac:dyDescent="0.3">
      <c r="A597" s="140"/>
      <c r="B597" s="141"/>
      <c r="C597" s="37" t="s">
        <v>28</v>
      </c>
      <c r="D597" s="37">
        <v>0</v>
      </c>
      <c r="E597" s="37">
        <v>0</v>
      </c>
      <c r="F597" s="37">
        <v>0</v>
      </c>
      <c r="G597" s="37">
        <v>0</v>
      </c>
      <c r="H597" s="37">
        <v>0</v>
      </c>
      <c r="I597" s="37">
        <v>0</v>
      </c>
      <c r="J597" s="37">
        <v>0</v>
      </c>
      <c r="K597" s="37">
        <v>0</v>
      </c>
      <c r="L597" s="37">
        <v>0</v>
      </c>
      <c r="M597" s="37">
        <v>0</v>
      </c>
      <c r="N597" s="37">
        <v>0</v>
      </c>
      <c r="O597" s="37">
        <v>0</v>
      </c>
      <c r="P597" s="37">
        <v>0</v>
      </c>
    </row>
    <row r="598" spans="1:16" ht="13.8" thickBot="1" x14ac:dyDescent="0.3">
      <c r="A598" s="140"/>
      <c r="B598" s="141"/>
      <c r="C598" s="37" t="s">
        <v>29</v>
      </c>
      <c r="D598" s="37">
        <v>0</v>
      </c>
      <c r="E598" s="37">
        <v>0</v>
      </c>
      <c r="F598" s="37">
        <v>0</v>
      </c>
      <c r="G598" s="37">
        <v>0</v>
      </c>
      <c r="H598" s="37">
        <v>0</v>
      </c>
      <c r="I598" s="37">
        <v>0</v>
      </c>
      <c r="J598" s="37">
        <v>0</v>
      </c>
      <c r="K598" s="37">
        <v>0</v>
      </c>
      <c r="L598" s="37">
        <v>0</v>
      </c>
      <c r="M598" s="37">
        <v>0</v>
      </c>
      <c r="N598" s="37">
        <v>0</v>
      </c>
      <c r="O598" s="37">
        <v>0</v>
      </c>
      <c r="P598" s="37">
        <v>0</v>
      </c>
    </row>
    <row r="599" spans="1:16" ht="13.8" thickBot="1" x14ac:dyDescent="0.3">
      <c r="A599" s="140"/>
      <c r="B599" s="141"/>
      <c r="C599" s="37" t="s">
        <v>30</v>
      </c>
      <c r="D599" s="37">
        <v>0</v>
      </c>
      <c r="E599" s="37">
        <v>0</v>
      </c>
      <c r="F599" s="37">
        <v>0</v>
      </c>
      <c r="G599" s="37">
        <v>0</v>
      </c>
      <c r="H599" s="37">
        <v>0</v>
      </c>
      <c r="I599" s="37">
        <v>0</v>
      </c>
      <c r="J599" s="37">
        <v>0</v>
      </c>
      <c r="K599" s="37">
        <v>0</v>
      </c>
      <c r="L599" s="37">
        <v>0</v>
      </c>
      <c r="M599" s="37">
        <v>0</v>
      </c>
      <c r="N599" s="37">
        <v>0</v>
      </c>
      <c r="O599" s="37">
        <v>0</v>
      </c>
      <c r="P599" s="37">
        <v>0</v>
      </c>
    </row>
    <row r="600" spans="1:16" ht="13.8" thickBot="1" x14ac:dyDescent="0.3">
      <c r="A600" s="161"/>
      <c r="B600" s="162"/>
      <c r="C600" s="37" t="s">
        <v>31</v>
      </c>
      <c r="D600" s="37">
        <v>0</v>
      </c>
      <c r="E600" s="37">
        <v>0</v>
      </c>
      <c r="F600" s="37">
        <v>0</v>
      </c>
      <c r="G600" s="37">
        <v>0</v>
      </c>
      <c r="H600" s="37">
        <v>53.481999999999999</v>
      </c>
      <c r="I600" s="37">
        <v>50.055</v>
      </c>
      <c r="J600" s="37">
        <v>51.723999999999997</v>
      </c>
      <c r="K600" s="37">
        <v>51.723999999999997</v>
      </c>
      <c r="L600" s="37">
        <v>51.756999999999998</v>
      </c>
      <c r="M600" s="37">
        <v>0</v>
      </c>
      <c r="N600" s="37">
        <v>0</v>
      </c>
      <c r="O600" s="37">
        <v>0</v>
      </c>
      <c r="P600" s="37">
        <v>258.74200000000002</v>
      </c>
    </row>
    <row r="601" spans="1:16" ht="13.8" thickBot="1" x14ac:dyDescent="0.3">
      <c r="A601" s="163" t="s">
        <v>66</v>
      </c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  <c r="L601" s="164"/>
      <c r="M601" s="164"/>
      <c r="N601" s="164"/>
      <c r="O601" s="164"/>
      <c r="P601" s="165"/>
    </row>
    <row r="602" spans="1:16" ht="13.5" customHeight="1" thickBot="1" x14ac:dyDescent="0.3">
      <c r="A602" s="156" t="s">
        <v>8</v>
      </c>
      <c r="B602" s="181" t="s">
        <v>120</v>
      </c>
      <c r="C602" s="151"/>
      <c r="D602" s="188" t="s">
        <v>117</v>
      </c>
      <c r="E602" s="189"/>
      <c r="F602" s="189"/>
      <c r="G602" s="189"/>
      <c r="H602" s="189"/>
      <c r="I602" s="189"/>
      <c r="J602" s="189"/>
      <c r="K602" s="189"/>
      <c r="L602" s="189"/>
      <c r="M602" s="189"/>
      <c r="N602" s="189"/>
      <c r="O602" s="189"/>
      <c r="P602" s="190"/>
    </row>
    <row r="603" spans="1:16" ht="13.8" thickBot="1" x14ac:dyDescent="0.3">
      <c r="A603" s="158"/>
      <c r="B603" s="182"/>
      <c r="C603" s="152"/>
      <c r="D603" s="36" t="s">
        <v>10</v>
      </c>
      <c r="E603" s="36" t="s">
        <v>11</v>
      </c>
      <c r="F603" s="35" t="s">
        <v>12</v>
      </c>
      <c r="G603" s="36" t="s">
        <v>13</v>
      </c>
      <c r="H603" s="35" t="s">
        <v>14</v>
      </c>
      <c r="I603" s="35" t="s">
        <v>15</v>
      </c>
      <c r="J603" s="35" t="s">
        <v>16</v>
      </c>
      <c r="K603" s="36" t="s">
        <v>17</v>
      </c>
      <c r="L603" s="37" t="s">
        <v>18</v>
      </c>
      <c r="M603" s="36" t="s">
        <v>19</v>
      </c>
      <c r="N603" s="36" t="s">
        <v>20</v>
      </c>
      <c r="O603" s="36" t="s">
        <v>21</v>
      </c>
      <c r="P603" s="35" t="s">
        <v>22</v>
      </c>
    </row>
    <row r="604" spans="1:16" ht="13.8" thickBot="1" x14ac:dyDescent="0.3">
      <c r="A604" s="142">
        <v>1</v>
      </c>
      <c r="B604" s="156" t="s">
        <v>134</v>
      </c>
      <c r="C604" s="37" t="s">
        <v>26</v>
      </c>
      <c r="D604" s="58">
        <v>790.44100000000003</v>
      </c>
      <c r="E604" s="58">
        <v>672.529</v>
      </c>
      <c r="F604" s="37">
        <v>672.26099999999997</v>
      </c>
      <c r="G604" s="58">
        <v>346.601</v>
      </c>
      <c r="H604" s="37">
        <v>51.494</v>
      </c>
      <c r="I604" s="37">
        <v>0</v>
      </c>
      <c r="J604" s="37">
        <v>0</v>
      </c>
      <c r="K604" s="58">
        <v>0</v>
      </c>
      <c r="L604" s="37">
        <v>0</v>
      </c>
      <c r="M604" s="58">
        <v>364.37300000000005</v>
      </c>
      <c r="N604" s="58">
        <v>481.43299999999999</v>
      </c>
      <c r="O604" s="58">
        <v>697.14400000000001</v>
      </c>
      <c r="P604" s="37">
        <v>4076.2759999999998</v>
      </c>
    </row>
    <row r="605" spans="1:16" ht="13.8" thickBot="1" x14ac:dyDescent="0.3">
      <c r="A605" s="143"/>
      <c r="B605" s="157"/>
      <c r="C605" s="37" t="s">
        <v>27</v>
      </c>
      <c r="D605" s="58">
        <v>0</v>
      </c>
      <c r="E605" s="58">
        <v>0</v>
      </c>
      <c r="F605" s="37">
        <v>0</v>
      </c>
      <c r="G605" s="58">
        <v>0</v>
      </c>
      <c r="H605" s="37">
        <v>0</v>
      </c>
      <c r="I605" s="37">
        <v>0</v>
      </c>
      <c r="J605" s="37">
        <v>0</v>
      </c>
      <c r="K605" s="58">
        <v>0</v>
      </c>
      <c r="L605" s="37">
        <v>0</v>
      </c>
      <c r="M605" s="58">
        <v>0</v>
      </c>
      <c r="N605" s="58">
        <v>0</v>
      </c>
      <c r="O605" s="58">
        <v>0</v>
      </c>
      <c r="P605" s="37">
        <v>0</v>
      </c>
    </row>
    <row r="606" spans="1:16" ht="13.8" thickBot="1" x14ac:dyDescent="0.3">
      <c r="A606" s="143"/>
      <c r="B606" s="157"/>
      <c r="C606" s="37" t="s">
        <v>28</v>
      </c>
      <c r="D606" s="58">
        <v>35.481000000000002</v>
      </c>
      <c r="E606" s="58">
        <v>29.901</v>
      </c>
      <c r="F606" s="37">
        <v>29.669</v>
      </c>
      <c r="G606" s="58">
        <v>13.763999999999999</v>
      </c>
      <c r="H606" s="37">
        <v>1.6579999999999999</v>
      </c>
      <c r="I606" s="37">
        <v>0</v>
      </c>
      <c r="J606" s="37">
        <v>0</v>
      </c>
      <c r="K606" s="58">
        <v>0</v>
      </c>
      <c r="L606" s="37">
        <v>0</v>
      </c>
      <c r="M606" s="58">
        <v>14.529</v>
      </c>
      <c r="N606" s="58">
        <v>20.393999999999998</v>
      </c>
      <c r="O606" s="58">
        <v>30.893000000000001</v>
      </c>
      <c r="P606" s="37">
        <v>176.28899999999999</v>
      </c>
    </row>
    <row r="607" spans="1:16" ht="13.8" thickBot="1" x14ac:dyDescent="0.3">
      <c r="A607" s="143"/>
      <c r="B607" s="157"/>
      <c r="C607" s="37" t="s">
        <v>29</v>
      </c>
      <c r="D607" s="58">
        <v>0</v>
      </c>
      <c r="E607" s="58">
        <v>0</v>
      </c>
      <c r="F607" s="37">
        <v>0</v>
      </c>
      <c r="G607" s="58">
        <v>0</v>
      </c>
      <c r="H607" s="37">
        <v>0</v>
      </c>
      <c r="I607" s="37">
        <v>0</v>
      </c>
      <c r="J607" s="37">
        <v>0</v>
      </c>
      <c r="K607" s="58">
        <v>0</v>
      </c>
      <c r="L607" s="37">
        <v>0</v>
      </c>
      <c r="M607" s="58">
        <v>0</v>
      </c>
      <c r="N607" s="58">
        <v>0</v>
      </c>
      <c r="O607" s="58">
        <v>0</v>
      </c>
      <c r="P607" s="37">
        <v>0</v>
      </c>
    </row>
    <row r="608" spans="1:16" ht="13.8" thickBot="1" x14ac:dyDescent="0.3">
      <c r="A608" s="143"/>
      <c r="B608" s="157"/>
      <c r="C608" s="37" t="s">
        <v>30</v>
      </c>
      <c r="D608" s="58">
        <v>22.483000000000001</v>
      </c>
      <c r="E608" s="58">
        <v>19.027999999999999</v>
      </c>
      <c r="F608" s="37">
        <v>18.940000000000001</v>
      </c>
      <c r="G608" s="58">
        <v>9.2250000000000014</v>
      </c>
      <c r="H608" s="37">
        <v>1.2350000000000001</v>
      </c>
      <c r="I608" s="37">
        <v>0</v>
      </c>
      <c r="J608" s="37">
        <v>0</v>
      </c>
      <c r="K608" s="58">
        <v>0</v>
      </c>
      <c r="L608" s="37">
        <v>0</v>
      </c>
      <c r="M608" s="58">
        <v>9.7199999999999989</v>
      </c>
      <c r="N608" s="58">
        <v>13.264000000000001</v>
      </c>
      <c r="O608" s="58">
        <v>19.687000000000001</v>
      </c>
      <c r="P608" s="37">
        <v>113.58199999999999</v>
      </c>
    </row>
    <row r="609" spans="1:16" ht="13.8" thickBot="1" x14ac:dyDescent="0.3">
      <c r="A609" s="144"/>
      <c r="B609" s="158"/>
      <c r="C609" s="37" t="s">
        <v>31</v>
      </c>
      <c r="D609" s="58">
        <v>848.40499999999997</v>
      </c>
      <c r="E609" s="58">
        <v>721.45800000000008</v>
      </c>
      <c r="F609" s="37">
        <v>720.87</v>
      </c>
      <c r="G609" s="58">
        <v>369.59</v>
      </c>
      <c r="H609" s="37">
        <v>54.387</v>
      </c>
      <c r="I609" s="37">
        <v>0</v>
      </c>
      <c r="J609" s="37">
        <v>0</v>
      </c>
      <c r="K609" s="58">
        <v>0</v>
      </c>
      <c r="L609" s="37">
        <v>0</v>
      </c>
      <c r="M609" s="58">
        <v>388.62199999999996</v>
      </c>
      <c r="N609" s="58">
        <v>515.09100000000001</v>
      </c>
      <c r="O609" s="58">
        <v>747.72399999999993</v>
      </c>
      <c r="P609" s="37">
        <v>4366.1469999999999</v>
      </c>
    </row>
    <row r="610" spans="1:16" ht="13.8" thickBot="1" x14ac:dyDescent="0.3">
      <c r="A610" s="142">
        <v>2</v>
      </c>
      <c r="B610" s="151" t="s">
        <v>125</v>
      </c>
      <c r="C610" s="37" t="s">
        <v>26</v>
      </c>
      <c r="D610" s="58">
        <v>1179.461</v>
      </c>
      <c r="E610" s="58">
        <v>1016.4549999999999</v>
      </c>
      <c r="F610" s="37">
        <v>1025.97</v>
      </c>
      <c r="G610" s="58">
        <v>598.06999999999994</v>
      </c>
      <c r="H610" s="37">
        <v>106.32400000000001</v>
      </c>
      <c r="I610" s="37">
        <v>0</v>
      </c>
      <c r="J610" s="37">
        <v>0</v>
      </c>
      <c r="K610" s="58">
        <v>0</v>
      </c>
      <c r="L610" s="37">
        <v>0</v>
      </c>
      <c r="M610" s="58">
        <v>626.08600000000001</v>
      </c>
      <c r="N610" s="58">
        <v>773.1880000000001</v>
      </c>
      <c r="O610" s="58">
        <v>1058.2839999999999</v>
      </c>
      <c r="P610" s="37">
        <v>6383.8379999999997</v>
      </c>
    </row>
    <row r="611" spans="1:16" ht="13.8" thickBot="1" x14ac:dyDescent="0.3">
      <c r="A611" s="143"/>
      <c r="B611" s="159"/>
      <c r="C611" s="37" t="s">
        <v>27</v>
      </c>
      <c r="D611" s="58">
        <v>0</v>
      </c>
      <c r="E611" s="58">
        <v>0</v>
      </c>
      <c r="F611" s="37">
        <v>0</v>
      </c>
      <c r="G611" s="58">
        <v>0</v>
      </c>
      <c r="H611" s="37">
        <v>0</v>
      </c>
      <c r="I611" s="37">
        <v>0</v>
      </c>
      <c r="J611" s="37">
        <v>0</v>
      </c>
      <c r="K611" s="58">
        <v>0</v>
      </c>
      <c r="L611" s="37">
        <v>0</v>
      </c>
      <c r="M611" s="58">
        <v>0</v>
      </c>
      <c r="N611" s="58">
        <v>0</v>
      </c>
      <c r="O611" s="58">
        <v>0</v>
      </c>
      <c r="P611" s="37">
        <v>0</v>
      </c>
    </row>
    <row r="612" spans="1:16" ht="13.8" thickBot="1" x14ac:dyDescent="0.3">
      <c r="A612" s="143"/>
      <c r="B612" s="159"/>
      <c r="C612" s="37" t="s">
        <v>28</v>
      </c>
      <c r="D612" s="58">
        <v>0</v>
      </c>
      <c r="E612" s="58">
        <v>0</v>
      </c>
      <c r="F612" s="37">
        <v>0</v>
      </c>
      <c r="G612" s="58">
        <v>0</v>
      </c>
      <c r="H612" s="37">
        <v>0</v>
      </c>
      <c r="I612" s="37">
        <v>0</v>
      </c>
      <c r="J612" s="37">
        <v>0</v>
      </c>
      <c r="K612" s="58">
        <v>0</v>
      </c>
      <c r="L612" s="37">
        <v>0</v>
      </c>
      <c r="M612" s="58">
        <v>0</v>
      </c>
      <c r="N612" s="58">
        <v>0</v>
      </c>
      <c r="O612" s="58">
        <v>0</v>
      </c>
      <c r="P612" s="37">
        <v>0</v>
      </c>
    </row>
    <row r="613" spans="1:16" ht="13.8" thickBot="1" x14ac:dyDescent="0.3">
      <c r="A613" s="143"/>
      <c r="B613" s="159"/>
      <c r="C613" s="37" t="s">
        <v>29</v>
      </c>
      <c r="D613" s="58">
        <v>0</v>
      </c>
      <c r="E613" s="58">
        <v>0</v>
      </c>
      <c r="F613" s="37">
        <v>0</v>
      </c>
      <c r="G613" s="58">
        <v>0</v>
      </c>
      <c r="H613" s="37">
        <v>0</v>
      </c>
      <c r="I613" s="37">
        <v>0</v>
      </c>
      <c r="J613" s="37">
        <v>0</v>
      </c>
      <c r="K613" s="58">
        <v>0</v>
      </c>
      <c r="L613" s="37">
        <v>0</v>
      </c>
      <c r="M613" s="58">
        <v>0</v>
      </c>
      <c r="N613" s="58">
        <v>0</v>
      </c>
      <c r="O613" s="58">
        <v>0</v>
      </c>
      <c r="P613" s="37">
        <v>0</v>
      </c>
    </row>
    <row r="614" spans="1:16" ht="13.8" thickBot="1" x14ac:dyDescent="0.3">
      <c r="A614" s="143"/>
      <c r="B614" s="159"/>
      <c r="C614" s="37" t="s">
        <v>30</v>
      </c>
      <c r="D614" s="58">
        <v>0</v>
      </c>
      <c r="E614" s="58">
        <v>0</v>
      </c>
      <c r="F614" s="37">
        <v>0</v>
      </c>
      <c r="G614" s="58">
        <v>0</v>
      </c>
      <c r="H614" s="37">
        <v>0</v>
      </c>
      <c r="I614" s="37">
        <v>0</v>
      </c>
      <c r="J614" s="37">
        <v>0</v>
      </c>
      <c r="K614" s="58">
        <v>0</v>
      </c>
      <c r="L614" s="37">
        <v>0</v>
      </c>
      <c r="M614" s="58">
        <v>0</v>
      </c>
      <c r="N614" s="58">
        <v>0</v>
      </c>
      <c r="O614" s="58">
        <v>0</v>
      </c>
      <c r="P614" s="37">
        <v>0</v>
      </c>
    </row>
    <row r="615" spans="1:16" ht="13.8" thickBot="1" x14ac:dyDescent="0.3">
      <c r="A615" s="144"/>
      <c r="B615" s="152"/>
      <c r="C615" s="37" t="s">
        <v>31</v>
      </c>
      <c r="D615" s="58">
        <v>1179.461</v>
      </c>
      <c r="E615" s="58">
        <v>1016.4549999999999</v>
      </c>
      <c r="F615" s="37">
        <v>1025.97</v>
      </c>
      <c r="G615" s="58">
        <v>598.06999999999994</v>
      </c>
      <c r="H615" s="37">
        <v>106.32400000000001</v>
      </c>
      <c r="I615" s="37">
        <v>0</v>
      </c>
      <c r="J615" s="37">
        <v>0</v>
      </c>
      <c r="K615" s="58">
        <v>0</v>
      </c>
      <c r="L615" s="37">
        <v>0</v>
      </c>
      <c r="M615" s="58">
        <v>626.08600000000001</v>
      </c>
      <c r="N615" s="58">
        <v>773.1880000000001</v>
      </c>
      <c r="O615" s="58">
        <v>1058.2839999999999</v>
      </c>
      <c r="P615" s="37">
        <v>6383.8379999999997</v>
      </c>
    </row>
    <row r="616" spans="1:16" ht="13.8" thickBot="1" x14ac:dyDescent="0.3">
      <c r="A616" s="142">
        <v>3</v>
      </c>
      <c r="B616" s="151" t="s">
        <v>137</v>
      </c>
      <c r="C616" s="37" t="s">
        <v>26</v>
      </c>
      <c r="D616" s="58">
        <v>604.63400000000001</v>
      </c>
      <c r="E616" s="58">
        <v>516.59199999999998</v>
      </c>
      <c r="F616" s="37">
        <v>518.03899999999999</v>
      </c>
      <c r="G616" s="58">
        <v>278.61400000000003</v>
      </c>
      <c r="H616" s="37">
        <v>44.306000000000004</v>
      </c>
      <c r="I616" s="37">
        <v>0</v>
      </c>
      <c r="J616" s="37">
        <v>0</v>
      </c>
      <c r="K616" s="58">
        <v>0</v>
      </c>
      <c r="L616" s="37">
        <v>0</v>
      </c>
      <c r="M616" s="58">
        <v>292.45799999999997</v>
      </c>
      <c r="N616" s="58">
        <v>377.40199999999999</v>
      </c>
      <c r="O616" s="58">
        <v>536.27</v>
      </c>
      <c r="P616" s="37">
        <v>3168.3149999999996</v>
      </c>
    </row>
    <row r="617" spans="1:16" ht="13.8" thickBot="1" x14ac:dyDescent="0.3">
      <c r="A617" s="143"/>
      <c r="B617" s="159"/>
      <c r="C617" s="37" t="s">
        <v>27</v>
      </c>
      <c r="D617" s="58">
        <v>0.26400000000000001</v>
      </c>
      <c r="E617" s="58">
        <v>0.246</v>
      </c>
      <c r="F617" s="37">
        <v>0.26400000000000001</v>
      </c>
      <c r="G617" s="58">
        <v>0.254</v>
      </c>
      <c r="H617" s="37">
        <v>7.5999999999999998E-2</v>
      </c>
      <c r="I617" s="37">
        <v>0</v>
      </c>
      <c r="J617" s="37">
        <v>0</v>
      </c>
      <c r="K617" s="58">
        <v>0</v>
      </c>
      <c r="L617" s="37">
        <v>0</v>
      </c>
      <c r="M617" s="58">
        <v>0.26400000000000001</v>
      </c>
      <c r="N617" s="58">
        <v>0.254</v>
      </c>
      <c r="O617" s="58">
        <v>0.26400000000000001</v>
      </c>
      <c r="P617" s="37">
        <v>1.8859999999999999</v>
      </c>
    </row>
    <row r="618" spans="1:16" ht="13.8" thickBot="1" x14ac:dyDescent="0.3">
      <c r="A618" s="143"/>
      <c r="B618" s="159"/>
      <c r="C618" s="37" t="s">
        <v>28</v>
      </c>
      <c r="D618" s="58">
        <v>0</v>
      </c>
      <c r="E618" s="58">
        <v>0</v>
      </c>
      <c r="F618" s="37">
        <v>0</v>
      </c>
      <c r="G618" s="58">
        <v>0</v>
      </c>
      <c r="H618" s="37">
        <v>0</v>
      </c>
      <c r="I618" s="37">
        <v>0</v>
      </c>
      <c r="J618" s="37">
        <v>0</v>
      </c>
      <c r="K618" s="58">
        <v>0</v>
      </c>
      <c r="L618" s="37">
        <v>0</v>
      </c>
      <c r="M618" s="58">
        <v>0</v>
      </c>
      <c r="N618" s="58">
        <v>0</v>
      </c>
      <c r="O618" s="58">
        <v>0</v>
      </c>
      <c r="P618" s="37">
        <v>0</v>
      </c>
    </row>
    <row r="619" spans="1:16" ht="13.8" thickBot="1" x14ac:dyDescent="0.3">
      <c r="A619" s="143"/>
      <c r="B619" s="159"/>
      <c r="C619" s="37" t="s">
        <v>29</v>
      </c>
      <c r="D619" s="58">
        <v>0</v>
      </c>
      <c r="E619" s="58">
        <v>0</v>
      </c>
      <c r="F619" s="37">
        <v>0</v>
      </c>
      <c r="G619" s="58">
        <v>0</v>
      </c>
      <c r="H619" s="37">
        <v>0</v>
      </c>
      <c r="I619" s="37">
        <v>0</v>
      </c>
      <c r="J619" s="37">
        <v>0</v>
      </c>
      <c r="K619" s="58">
        <v>0</v>
      </c>
      <c r="L619" s="37">
        <v>0</v>
      </c>
      <c r="M619" s="58">
        <v>0</v>
      </c>
      <c r="N619" s="58">
        <v>0</v>
      </c>
      <c r="O619" s="58">
        <v>0</v>
      </c>
      <c r="P619" s="37">
        <v>0</v>
      </c>
    </row>
    <row r="620" spans="1:16" ht="13.8" thickBot="1" x14ac:dyDescent="0.3">
      <c r="A620" s="143"/>
      <c r="B620" s="159"/>
      <c r="C620" s="37" t="s">
        <v>30</v>
      </c>
      <c r="D620" s="58">
        <v>31.101000000000003</v>
      </c>
      <c r="E620" s="58">
        <v>26.591000000000001</v>
      </c>
      <c r="F620" s="37">
        <v>26.681000000000001</v>
      </c>
      <c r="G620" s="58">
        <v>14.446</v>
      </c>
      <c r="H620" s="37">
        <v>2.3249999999999997</v>
      </c>
      <c r="I620" s="37">
        <v>0</v>
      </c>
      <c r="J620" s="37">
        <v>0</v>
      </c>
      <c r="K620" s="58">
        <v>0</v>
      </c>
      <c r="L620" s="37">
        <v>0</v>
      </c>
      <c r="M620" s="58">
        <v>15.154999999999999</v>
      </c>
      <c r="N620" s="58">
        <v>19.491</v>
      </c>
      <c r="O620" s="58">
        <v>27.610000000000003</v>
      </c>
      <c r="P620" s="37">
        <v>163.4</v>
      </c>
    </row>
    <row r="621" spans="1:16" ht="13.8" thickBot="1" x14ac:dyDescent="0.3">
      <c r="A621" s="144"/>
      <c r="B621" s="152"/>
      <c r="C621" s="37" t="s">
        <v>31</v>
      </c>
      <c r="D621" s="58">
        <v>635.99900000000002</v>
      </c>
      <c r="E621" s="58">
        <v>543.42899999999997</v>
      </c>
      <c r="F621" s="37">
        <v>544.98400000000004</v>
      </c>
      <c r="G621" s="58">
        <v>293.31400000000008</v>
      </c>
      <c r="H621" s="37">
        <v>46.707000000000001</v>
      </c>
      <c r="I621" s="37">
        <v>0</v>
      </c>
      <c r="J621" s="37">
        <v>0</v>
      </c>
      <c r="K621" s="58">
        <v>0</v>
      </c>
      <c r="L621" s="37">
        <v>0</v>
      </c>
      <c r="M621" s="58">
        <v>307.87700000000001</v>
      </c>
      <c r="N621" s="58">
        <v>397.14699999999999</v>
      </c>
      <c r="O621" s="58">
        <v>564.14400000000001</v>
      </c>
      <c r="P621" s="37">
        <v>3333.6009999999997</v>
      </c>
    </row>
    <row r="622" spans="1:16" ht="13.8" thickBot="1" x14ac:dyDescent="0.3">
      <c r="A622" s="138" t="s">
        <v>36</v>
      </c>
      <c r="B622" s="139"/>
      <c r="C622" s="37" t="s">
        <v>26</v>
      </c>
      <c r="D622" s="37">
        <v>2574.5360000000001</v>
      </c>
      <c r="E622" s="37">
        <v>2205.576</v>
      </c>
      <c r="F622" s="37">
        <v>2216.27</v>
      </c>
      <c r="G622" s="37">
        <v>1223.2850000000001</v>
      </c>
      <c r="H622" s="37">
        <v>202.124</v>
      </c>
      <c r="I622" s="37">
        <v>0</v>
      </c>
      <c r="J622" s="37">
        <v>0</v>
      </c>
      <c r="K622" s="37">
        <v>0</v>
      </c>
      <c r="L622" s="37">
        <v>0</v>
      </c>
      <c r="M622" s="37">
        <v>1282.9169999999999</v>
      </c>
      <c r="N622" s="37">
        <v>1632.0229999999999</v>
      </c>
      <c r="O622" s="37">
        <v>2291.6979999999999</v>
      </c>
      <c r="P622" s="37">
        <v>13628.429</v>
      </c>
    </row>
    <row r="623" spans="1:16" ht="13.8" thickBot="1" x14ac:dyDescent="0.3">
      <c r="A623" s="140"/>
      <c r="B623" s="141"/>
      <c r="C623" s="37" t="s">
        <v>27</v>
      </c>
      <c r="D623" s="37">
        <v>0.26400000000000001</v>
      </c>
      <c r="E623" s="37">
        <v>0.246</v>
      </c>
      <c r="F623" s="37">
        <v>0.26400000000000001</v>
      </c>
      <c r="G623" s="37">
        <v>0.254</v>
      </c>
      <c r="H623" s="37">
        <v>7.5999999999999998E-2</v>
      </c>
      <c r="I623" s="37">
        <v>0</v>
      </c>
      <c r="J623" s="37">
        <v>0</v>
      </c>
      <c r="K623" s="37">
        <v>0</v>
      </c>
      <c r="L623" s="37">
        <v>0</v>
      </c>
      <c r="M623" s="37">
        <v>0.26400000000000001</v>
      </c>
      <c r="N623" s="37">
        <v>0.254</v>
      </c>
      <c r="O623" s="37">
        <v>0.26400000000000001</v>
      </c>
      <c r="P623" s="37">
        <v>1.8859999999999999</v>
      </c>
    </row>
    <row r="624" spans="1:16" ht="13.8" thickBot="1" x14ac:dyDescent="0.3">
      <c r="A624" s="140"/>
      <c r="B624" s="141"/>
      <c r="C624" s="37" t="s">
        <v>28</v>
      </c>
      <c r="D624" s="37">
        <v>35.481000000000002</v>
      </c>
      <c r="E624" s="37">
        <v>29.901</v>
      </c>
      <c r="F624" s="37">
        <v>29.669</v>
      </c>
      <c r="G624" s="37">
        <v>13.763999999999999</v>
      </c>
      <c r="H624" s="37">
        <v>1.6579999999999999</v>
      </c>
      <c r="I624" s="37">
        <v>0</v>
      </c>
      <c r="J624" s="37">
        <v>0</v>
      </c>
      <c r="K624" s="37">
        <v>0</v>
      </c>
      <c r="L624" s="37">
        <v>0</v>
      </c>
      <c r="M624" s="37">
        <v>14.529</v>
      </c>
      <c r="N624" s="37">
        <v>20.393999999999998</v>
      </c>
      <c r="O624" s="37">
        <v>30.893000000000001</v>
      </c>
      <c r="P624" s="37">
        <v>176.28899999999999</v>
      </c>
    </row>
    <row r="625" spans="1:18" ht="13.8" thickBot="1" x14ac:dyDescent="0.3">
      <c r="A625" s="140"/>
      <c r="B625" s="141"/>
      <c r="C625" s="37" t="s">
        <v>29</v>
      </c>
      <c r="D625" s="37">
        <v>0</v>
      </c>
      <c r="E625" s="37">
        <v>0</v>
      </c>
      <c r="F625" s="37">
        <v>0</v>
      </c>
      <c r="G625" s="37">
        <v>0</v>
      </c>
      <c r="H625" s="37">
        <v>0</v>
      </c>
      <c r="I625" s="37">
        <v>0</v>
      </c>
      <c r="J625" s="37">
        <v>0</v>
      </c>
      <c r="K625" s="37">
        <v>0</v>
      </c>
      <c r="L625" s="37">
        <v>0</v>
      </c>
      <c r="M625" s="37">
        <v>0</v>
      </c>
      <c r="N625" s="37">
        <v>0</v>
      </c>
      <c r="O625" s="37">
        <v>0</v>
      </c>
      <c r="P625" s="37">
        <v>0</v>
      </c>
    </row>
    <row r="626" spans="1:18" ht="13.8" thickBot="1" x14ac:dyDescent="0.3">
      <c r="A626" s="140"/>
      <c r="B626" s="141"/>
      <c r="C626" s="37" t="s">
        <v>30</v>
      </c>
      <c r="D626" s="37">
        <v>53.584000000000003</v>
      </c>
      <c r="E626" s="37">
        <v>45.619</v>
      </c>
      <c r="F626" s="37">
        <v>45.621000000000002</v>
      </c>
      <c r="G626" s="37">
        <v>23.670999999999999</v>
      </c>
      <c r="H626" s="37">
        <v>3.56</v>
      </c>
      <c r="I626" s="37">
        <v>0</v>
      </c>
      <c r="J626" s="37">
        <v>0</v>
      </c>
      <c r="K626" s="37">
        <v>0</v>
      </c>
      <c r="L626" s="37">
        <v>0</v>
      </c>
      <c r="M626" s="37">
        <v>24.875</v>
      </c>
      <c r="N626" s="37">
        <v>32.755000000000003</v>
      </c>
      <c r="O626" s="37">
        <v>47.296999999999997</v>
      </c>
      <c r="P626" s="37">
        <v>276.98200000000003</v>
      </c>
    </row>
    <row r="627" spans="1:18" ht="13.8" thickBot="1" x14ac:dyDescent="0.3">
      <c r="A627" s="161"/>
      <c r="B627" s="162"/>
      <c r="C627" s="37" t="s">
        <v>31</v>
      </c>
      <c r="D627" s="37">
        <v>2663.8650000000002</v>
      </c>
      <c r="E627" s="37">
        <v>2281.3420000000001</v>
      </c>
      <c r="F627" s="37">
        <v>2291.8240000000001</v>
      </c>
      <c r="G627" s="37">
        <v>1260.9739999999999</v>
      </c>
      <c r="H627" s="37">
        <v>207.41799999999998</v>
      </c>
      <c r="I627" s="37">
        <v>0</v>
      </c>
      <c r="J627" s="37">
        <v>0</v>
      </c>
      <c r="K627" s="37">
        <v>0</v>
      </c>
      <c r="L627" s="37">
        <v>0</v>
      </c>
      <c r="M627" s="37">
        <v>1322.5849999999998</v>
      </c>
      <c r="N627" s="37">
        <v>1685.4259999999999</v>
      </c>
      <c r="O627" s="37">
        <v>2370.152</v>
      </c>
      <c r="P627" s="37">
        <v>14083.586000000001</v>
      </c>
      <c r="R627" s="55">
        <f>P609+P615+P621</f>
        <v>14083.585999999999</v>
      </c>
    </row>
    <row r="628" spans="1:18" ht="13.8" thickBot="1" x14ac:dyDescent="0.3">
      <c r="A628" s="163" t="s">
        <v>67</v>
      </c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  <c r="L628" s="164"/>
      <c r="M628" s="164"/>
      <c r="N628" s="164"/>
      <c r="O628" s="164"/>
      <c r="P628" s="165"/>
    </row>
    <row r="629" spans="1:18" ht="13.5" customHeight="1" thickBot="1" x14ac:dyDescent="0.3">
      <c r="A629" s="156" t="s">
        <v>8</v>
      </c>
      <c r="B629" s="181" t="s">
        <v>120</v>
      </c>
      <c r="C629" s="151"/>
      <c r="D629" s="188" t="s">
        <v>117</v>
      </c>
      <c r="E629" s="189"/>
      <c r="F629" s="189"/>
      <c r="G629" s="189"/>
      <c r="H629" s="189"/>
      <c r="I629" s="189"/>
      <c r="J629" s="189"/>
      <c r="K629" s="189"/>
      <c r="L629" s="189"/>
      <c r="M629" s="189"/>
      <c r="N629" s="189"/>
      <c r="O629" s="189"/>
      <c r="P629" s="190"/>
    </row>
    <row r="630" spans="1:18" ht="13.8" thickBot="1" x14ac:dyDescent="0.3">
      <c r="A630" s="158"/>
      <c r="B630" s="182"/>
      <c r="C630" s="152"/>
      <c r="D630" s="36" t="s">
        <v>10</v>
      </c>
      <c r="E630" s="36" t="s">
        <v>11</v>
      </c>
      <c r="F630" s="35" t="s">
        <v>12</v>
      </c>
      <c r="G630" s="36" t="s">
        <v>13</v>
      </c>
      <c r="H630" s="35" t="s">
        <v>14</v>
      </c>
      <c r="I630" s="35" t="s">
        <v>15</v>
      </c>
      <c r="J630" s="35" t="s">
        <v>16</v>
      </c>
      <c r="K630" s="36" t="s">
        <v>17</v>
      </c>
      <c r="L630" s="37" t="s">
        <v>18</v>
      </c>
      <c r="M630" s="36" t="s">
        <v>19</v>
      </c>
      <c r="N630" s="36" t="s">
        <v>20</v>
      </c>
      <c r="O630" s="36" t="s">
        <v>21</v>
      </c>
      <c r="P630" s="35" t="s">
        <v>22</v>
      </c>
    </row>
    <row r="631" spans="1:18" ht="13.8" thickBot="1" x14ac:dyDescent="0.3">
      <c r="A631" s="142">
        <v>1</v>
      </c>
      <c r="B631" s="156" t="s">
        <v>134</v>
      </c>
      <c r="C631" s="37" t="s">
        <v>26</v>
      </c>
      <c r="D631" s="58">
        <v>633.91499999999996</v>
      </c>
      <c r="E631" s="58">
        <v>544.6099999999999</v>
      </c>
      <c r="F631" s="37">
        <v>548.42399999999998</v>
      </c>
      <c r="G631" s="58">
        <v>310.83499999999998</v>
      </c>
      <c r="H631" s="37">
        <v>53.278999999999996</v>
      </c>
      <c r="I631" s="37">
        <v>0</v>
      </c>
      <c r="J631" s="37">
        <v>0</v>
      </c>
      <c r="K631" s="58">
        <v>0</v>
      </c>
      <c r="L631" s="37">
        <v>0</v>
      </c>
      <c r="M631" s="58">
        <v>325.69600000000003</v>
      </c>
      <c r="N631" s="58">
        <v>408.37400000000002</v>
      </c>
      <c r="O631" s="58">
        <v>566.42300000000012</v>
      </c>
      <c r="P631" s="37">
        <v>3391.5559999999996</v>
      </c>
    </row>
    <row r="632" spans="1:18" ht="13.8" thickBot="1" x14ac:dyDescent="0.3">
      <c r="A632" s="143"/>
      <c r="B632" s="157"/>
      <c r="C632" s="37" t="s">
        <v>27</v>
      </c>
      <c r="D632" s="58">
        <v>27.634999999999998</v>
      </c>
      <c r="E632" s="58">
        <v>25.852</v>
      </c>
      <c r="F632" s="37">
        <v>27.634999999999998</v>
      </c>
      <c r="G632" s="58">
        <v>26.744000000000003</v>
      </c>
      <c r="H632" s="37">
        <v>52.373616999999996</v>
      </c>
      <c r="I632" s="37">
        <v>59.011000000000003</v>
      </c>
      <c r="J632" s="37">
        <v>33.437999999999995</v>
      </c>
      <c r="K632" s="58">
        <v>60.976999999999997</v>
      </c>
      <c r="L632" s="37">
        <v>59.011000000000003</v>
      </c>
      <c r="M632" s="58">
        <v>27.634999999999998</v>
      </c>
      <c r="N632" s="58">
        <v>26.744000000000003</v>
      </c>
      <c r="O632" s="58">
        <v>27.634999999999998</v>
      </c>
      <c r="P632" s="37">
        <v>454.69061699999997</v>
      </c>
    </row>
    <row r="633" spans="1:18" ht="13.8" thickBot="1" x14ac:dyDescent="0.3">
      <c r="A633" s="143"/>
      <c r="B633" s="157"/>
      <c r="C633" s="37" t="s">
        <v>28</v>
      </c>
      <c r="D633" s="58">
        <v>0</v>
      </c>
      <c r="E633" s="58">
        <v>0</v>
      </c>
      <c r="F633" s="37">
        <v>0</v>
      </c>
      <c r="G633" s="58">
        <v>0</v>
      </c>
      <c r="H633" s="37">
        <v>0</v>
      </c>
      <c r="I633" s="37">
        <v>0</v>
      </c>
      <c r="J633" s="37">
        <v>0</v>
      </c>
      <c r="K633" s="58">
        <v>0</v>
      </c>
      <c r="L633" s="37">
        <v>0</v>
      </c>
      <c r="M633" s="58">
        <v>12.743</v>
      </c>
      <c r="N633" s="58">
        <v>16.241</v>
      </c>
      <c r="O633" s="58">
        <v>22.841999999999999</v>
      </c>
      <c r="P633" s="37">
        <v>51.826000000000001</v>
      </c>
    </row>
    <row r="634" spans="1:18" ht="13.8" thickBot="1" x14ac:dyDescent="0.3">
      <c r="A634" s="143"/>
      <c r="B634" s="157"/>
      <c r="C634" s="37" t="s">
        <v>29</v>
      </c>
      <c r="D634" s="58">
        <v>0</v>
      </c>
      <c r="E634" s="58">
        <v>0</v>
      </c>
      <c r="F634" s="37">
        <v>0</v>
      </c>
      <c r="G634" s="58">
        <v>0</v>
      </c>
      <c r="H634" s="37">
        <v>0</v>
      </c>
      <c r="I634" s="37">
        <v>0</v>
      </c>
      <c r="J634" s="37">
        <v>0</v>
      </c>
      <c r="K634" s="58">
        <v>0</v>
      </c>
      <c r="L634" s="37">
        <v>0</v>
      </c>
      <c r="M634" s="58">
        <v>0</v>
      </c>
      <c r="N634" s="58">
        <v>0</v>
      </c>
      <c r="O634" s="58">
        <v>0</v>
      </c>
      <c r="P634" s="37">
        <v>0</v>
      </c>
    </row>
    <row r="635" spans="1:18" ht="13.8" thickBot="1" x14ac:dyDescent="0.3">
      <c r="A635" s="143"/>
      <c r="B635" s="157"/>
      <c r="C635" s="37" t="s">
        <v>30</v>
      </c>
      <c r="D635" s="58">
        <v>14.478</v>
      </c>
      <c r="E635" s="58">
        <v>12.383000000000001</v>
      </c>
      <c r="F635" s="37">
        <v>12.432</v>
      </c>
      <c r="G635" s="58">
        <v>6.7709999999999999</v>
      </c>
      <c r="H635" s="37">
        <v>1.0949999999999998</v>
      </c>
      <c r="I635" s="37">
        <v>0</v>
      </c>
      <c r="J635" s="37">
        <v>0</v>
      </c>
      <c r="K635" s="58">
        <v>0</v>
      </c>
      <c r="L635" s="37">
        <v>0</v>
      </c>
      <c r="M635" s="58">
        <v>7.1049999999999995</v>
      </c>
      <c r="N635" s="58">
        <v>9.104000000000001</v>
      </c>
      <c r="O635" s="58">
        <v>12.861000000000001</v>
      </c>
      <c r="P635" s="37">
        <v>76.228999999999999</v>
      </c>
    </row>
    <row r="636" spans="1:18" ht="13.8" thickBot="1" x14ac:dyDescent="0.3">
      <c r="A636" s="144"/>
      <c r="B636" s="158"/>
      <c r="C636" s="37" t="s">
        <v>31</v>
      </c>
      <c r="D636" s="58">
        <v>676.02800000000002</v>
      </c>
      <c r="E636" s="58">
        <v>582.84499999999991</v>
      </c>
      <c r="F636" s="37">
        <v>588.49099999999999</v>
      </c>
      <c r="G636" s="58">
        <v>344.35</v>
      </c>
      <c r="H636" s="37">
        <v>106.74761699999999</v>
      </c>
      <c r="I636" s="37">
        <v>59.011000000000003</v>
      </c>
      <c r="J636" s="37">
        <v>33.437999999999995</v>
      </c>
      <c r="K636" s="58">
        <v>60.976999999999997</v>
      </c>
      <c r="L636" s="37">
        <v>59.011000000000003</v>
      </c>
      <c r="M636" s="58">
        <v>373.17900000000003</v>
      </c>
      <c r="N636" s="58">
        <v>460.46299999999997</v>
      </c>
      <c r="O636" s="58">
        <v>629.76100000000008</v>
      </c>
      <c r="P636" s="37">
        <v>3974.3016169999996</v>
      </c>
    </row>
    <row r="637" spans="1:18" ht="13.8" thickBot="1" x14ac:dyDescent="0.3">
      <c r="A637" s="142">
        <v>2</v>
      </c>
      <c r="B637" s="151" t="s">
        <v>125</v>
      </c>
      <c r="C637" s="37" t="s">
        <v>26</v>
      </c>
      <c r="D637" s="58">
        <v>5066.1679999999997</v>
      </c>
      <c r="E637" s="58">
        <v>4366.0249999999996</v>
      </c>
      <c r="F637" s="37">
        <v>4406.88</v>
      </c>
      <c r="G637" s="58">
        <v>2568.9079999999999</v>
      </c>
      <c r="H637" s="37">
        <v>456.69800000000004</v>
      </c>
      <c r="I637" s="37">
        <v>0</v>
      </c>
      <c r="J637" s="37">
        <v>0</v>
      </c>
      <c r="K637" s="58">
        <v>0</v>
      </c>
      <c r="L637" s="37">
        <v>0</v>
      </c>
      <c r="M637" s="58">
        <v>2744.5030000000002</v>
      </c>
      <c r="N637" s="58">
        <v>3389.364</v>
      </c>
      <c r="O637" s="58">
        <v>4639.0950000000003</v>
      </c>
      <c r="P637" s="37">
        <v>27637.640999999996</v>
      </c>
    </row>
    <row r="638" spans="1:18" ht="13.8" thickBot="1" x14ac:dyDescent="0.3">
      <c r="A638" s="143"/>
      <c r="B638" s="159"/>
      <c r="C638" s="37" t="s">
        <v>27</v>
      </c>
      <c r="D638" s="58">
        <v>391.84899999999999</v>
      </c>
      <c r="E638" s="58">
        <v>366.56799999999998</v>
      </c>
      <c r="F638" s="37">
        <v>391.84899999999999</v>
      </c>
      <c r="G638" s="58">
        <v>379.20499999999998</v>
      </c>
      <c r="H638" s="37">
        <v>1200.3392999999999</v>
      </c>
      <c r="I638" s="37">
        <v>1409.672</v>
      </c>
      <c r="J638" s="37">
        <v>798.81100000000004</v>
      </c>
      <c r="K638" s="58">
        <v>1456.66</v>
      </c>
      <c r="L638" s="37">
        <v>1449.2359999999999</v>
      </c>
      <c r="M638" s="58">
        <v>391.84899999999999</v>
      </c>
      <c r="N638" s="58">
        <v>379.20499999999998</v>
      </c>
      <c r="O638" s="58">
        <v>391.84899999999999</v>
      </c>
      <c r="P638" s="37">
        <v>9007.0922999999984</v>
      </c>
    </row>
    <row r="639" spans="1:18" ht="13.8" thickBot="1" x14ac:dyDescent="0.3">
      <c r="A639" s="143"/>
      <c r="B639" s="159"/>
      <c r="C639" s="37" t="s">
        <v>28</v>
      </c>
      <c r="D639" s="58">
        <v>0</v>
      </c>
      <c r="E639" s="58">
        <v>0</v>
      </c>
      <c r="F639" s="37">
        <v>0</v>
      </c>
      <c r="G639" s="58">
        <v>0</v>
      </c>
      <c r="H639" s="37">
        <v>0</v>
      </c>
      <c r="I639" s="37">
        <v>0</v>
      </c>
      <c r="J639" s="37">
        <v>0</v>
      </c>
      <c r="K639" s="58">
        <v>0</v>
      </c>
      <c r="L639" s="37">
        <v>0</v>
      </c>
      <c r="M639" s="58">
        <v>0</v>
      </c>
      <c r="N639" s="58">
        <v>0</v>
      </c>
      <c r="O639" s="58">
        <v>0</v>
      </c>
      <c r="P639" s="37">
        <v>0</v>
      </c>
    </row>
    <row r="640" spans="1:18" ht="13.8" thickBot="1" x14ac:dyDescent="0.3">
      <c r="A640" s="143"/>
      <c r="B640" s="159"/>
      <c r="C640" s="37" t="s">
        <v>29</v>
      </c>
      <c r="D640" s="58">
        <v>0</v>
      </c>
      <c r="E640" s="58">
        <v>0</v>
      </c>
      <c r="F640" s="37">
        <v>0</v>
      </c>
      <c r="G640" s="58">
        <v>0</v>
      </c>
      <c r="H640" s="37">
        <v>0</v>
      </c>
      <c r="I640" s="37">
        <v>0</v>
      </c>
      <c r="J640" s="37">
        <v>0</v>
      </c>
      <c r="K640" s="58">
        <v>0</v>
      </c>
      <c r="L640" s="37">
        <v>0</v>
      </c>
      <c r="M640" s="58">
        <v>0</v>
      </c>
      <c r="N640" s="58">
        <v>0</v>
      </c>
      <c r="O640" s="58">
        <v>0</v>
      </c>
      <c r="P640" s="37">
        <v>0</v>
      </c>
    </row>
    <row r="641" spans="1:18" ht="13.8" thickBot="1" x14ac:dyDescent="0.3">
      <c r="A641" s="143"/>
      <c r="B641" s="159"/>
      <c r="C641" s="37" t="s">
        <v>30</v>
      </c>
      <c r="D641" s="58">
        <v>1.583</v>
      </c>
      <c r="E641" s="58">
        <v>1.3640000000000001</v>
      </c>
      <c r="F641" s="37">
        <v>1.377</v>
      </c>
      <c r="G641" s="58">
        <v>0.80300000000000005</v>
      </c>
      <c r="H641" s="37">
        <v>0.14299999999999999</v>
      </c>
      <c r="I641" s="37">
        <v>0</v>
      </c>
      <c r="J641" s="37">
        <v>0</v>
      </c>
      <c r="K641" s="58">
        <v>0</v>
      </c>
      <c r="L641" s="37">
        <v>0</v>
      </c>
      <c r="M641" s="58">
        <v>0.84</v>
      </c>
      <c r="N641" s="58">
        <v>1.038</v>
      </c>
      <c r="O641" s="58">
        <v>1.42</v>
      </c>
      <c r="P641" s="37">
        <v>8.5679999999999996</v>
      </c>
    </row>
    <row r="642" spans="1:18" ht="13.8" thickBot="1" x14ac:dyDescent="0.3">
      <c r="A642" s="144"/>
      <c r="B642" s="152"/>
      <c r="C642" s="37" t="s">
        <v>31</v>
      </c>
      <c r="D642" s="58">
        <v>5459.5999999999995</v>
      </c>
      <c r="E642" s="58">
        <v>4733.9570000000003</v>
      </c>
      <c r="F642" s="37">
        <v>4800.1059999999998</v>
      </c>
      <c r="G642" s="58">
        <v>2948.9160000000002</v>
      </c>
      <c r="H642" s="37">
        <v>1657.1803</v>
      </c>
      <c r="I642" s="37">
        <v>1409.672</v>
      </c>
      <c r="J642" s="37">
        <v>798.81100000000004</v>
      </c>
      <c r="K642" s="58">
        <v>1456.66</v>
      </c>
      <c r="L642" s="37">
        <v>1449.2359999999999</v>
      </c>
      <c r="M642" s="58">
        <v>3137.192</v>
      </c>
      <c r="N642" s="58">
        <v>3769.607</v>
      </c>
      <c r="O642" s="58">
        <v>5032.3639999999996</v>
      </c>
      <c r="P642" s="37">
        <v>36653.301299999999</v>
      </c>
    </row>
    <row r="643" spans="1:18" ht="13.8" thickBot="1" x14ac:dyDescent="0.3">
      <c r="A643" s="142">
        <v>3</v>
      </c>
      <c r="B643" s="151" t="s">
        <v>137</v>
      </c>
      <c r="C643" s="37" t="s">
        <v>26</v>
      </c>
      <c r="D643" s="58">
        <v>1015.0790000000001</v>
      </c>
      <c r="E643" s="58">
        <v>864.85599999999999</v>
      </c>
      <c r="F643" s="37">
        <v>865.42800000000011</v>
      </c>
      <c r="G643" s="58">
        <v>452.57499999999999</v>
      </c>
      <c r="H643" s="37">
        <v>68.855000000000004</v>
      </c>
      <c r="I643" s="37">
        <v>0</v>
      </c>
      <c r="J643" s="37">
        <v>0</v>
      </c>
      <c r="K643" s="58">
        <v>0</v>
      </c>
      <c r="L643" s="37">
        <v>0</v>
      </c>
      <c r="M643" s="58">
        <v>475.53800000000001</v>
      </c>
      <c r="N643" s="58">
        <v>623.3180000000001</v>
      </c>
      <c r="O643" s="58">
        <v>896.93299999999999</v>
      </c>
      <c r="P643" s="37">
        <v>5262.5820000000012</v>
      </c>
    </row>
    <row r="644" spans="1:18" ht="13.8" thickBot="1" x14ac:dyDescent="0.3">
      <c r="A644" s="143"/>
      <c r="B644" s="159"/>
      <c r="C644" s="37" t="s">
        <v>27</v>
      </c>
      <c r="D644" s="58">
        <v>11.659000000000001</v>
      </c>
      <c r="E644" s="58">
        <v>10.907999999999999</v>
      </c>
      <c r="F644" s="37">
        <v>11.659000000000001</v>
      </c>
      <c r="G644" s="58">
        <v>11.282999999999999</v>
      </c>
      <c r="H644" s="37">
        <v>14.248065</v>
      </c>
      <c r="I644" s="37">
        <v>4.4190000000000005</v>
      </c>
      <c r="J644" s="37">
        <v>2.5049999999999999</v>
      </c>
      <c r="K644" s="58">
        <v>4.5670000000000002</v>
      </c>
      <c r="L644" s="37">
        <v>14.66</v>
      </c>
      <c r="M644" s="58">
        <v>11.659000000000001</v>
      </c>
      <c r="N644" s="58">
        <v>11.282999999999999</v>
      </c>
      <c r="O644" s="58">
        <v>11.659000000000001</v>
      </c>
      <c r="P644" s="37">
        <v>120.50906500000002</v>
      </c>
    </row>
    <row r="645" spans="1:18" ht="13.8" thickBot="1" x14ac:dyDescent="0.3">
      <c r="A645" s="143"/>
      <c r="B645" s="159"/>
      <c r="C645" s="37" t="s">
        <v>28</v>
      </c>
      <c r="D645" s="58">
        <v>17.951000000000001</v>
      </c>
      <c r="E645" s="58">
        <v>15.26</v>
      </c>
      <c r="F645" s="37">
        <v>15.244</v>
      </c>
      <c r="G645" s="58">
        <v>7.79</v>
      </c>
      <c r="H645" s="37">
        <v>1.1399999999999999</v>
      </c>
      <c r="I645" s="37">
        <v>0</v>
      </c>
      <c r="J645" s="37">
        <v>0</v>
      </c>
      <c r="K645" s="58">
        <v>0</v>
      </c>
      <c r="L645" s="37">
        <v>0</v>
      </c>
      <c r="M645" s="58">
        <v>8.1920000000000002</v>
      </c>
      <c r="N645" s="58">
        <v>10.878</v>
      </c>
      <c r="O645" s="58">
        <v>15.814</v>
      </c>
      <c r="P645" s="37">
        <v>92.269000000000005</v>
      </c>
    </row>
    <row r="646" spans="1:18" ht="13.8" thickBot="1" x14ac:dyDescent="0.3">
      <c r="A646" s="143"/>
      <c r="B646" s="159"/>
      <c r="C646" s="37" t="s">
        <v>29</v>
      </c>
      <c r="D646" s="58">
        <v>0</v>
      </c>
      <c r="E646" s="58">
        <v>0</v>
      </c>
      <c r="F646" s="37">
        <v>0</v>
      </c>
      <c r="G646" s="58">
        <v>0</v>
      </c>
      <c r="H646" s="37">
        <v>0</v>
      </c>
      <c r="I646" s="37">
        <v>0</v>
      </c>
      <c r="J646" s="37">
        <v>0</v>
      </c>
      <c r="K646" s="58">
        <v>0</v>
      </c>
      <c r="L646" s="37">
        <v>0</v>
      </c>
      <c r="M646" s="58">
        <v>0</v>
      </c>
      <c r="N646" s="58">
        <v>0</v>
      </c>
      <c r="O646" s="58">
        <v>0</v>
      </c>
      <c r="P646" s="37">
        <v>0</v>
      </c>
    </row>
    <row r="647" spans="1:18" ht="13.8" thickBot="1" x14ac:dyDescent="0.3">
      <c r="A647" s="143"/>
      <c r="B647" s="159"/>
      <c r="C647" s="37" t="s">
        <v>30</v>
      </c>
      <c r="D647" s="58">
        <v>13.019</v>
      </c>
      <c r="E647" s="58">
        <v>11.099</v>
      </c>
      <c r="F647" s="37">
        <v>11.111000000000001</v>
      </c>
      <c r="G647" s="58">
        <v>5.8439999999999994</v>
      </c>
      <c r="H647" s="37">
        <v>0.89699999999999991</v>
      </c>
      <c r="I647" s="37">
        <v>0</v>
      </c>
      <c r="J647" s="37">
        <v>0</v>
      </c>
      <c r="K647" s="58">
        <v>0</v>
      </c>
      <c r="L647" s="37">
        <v>0</v>
      </c>
      <c r="M647" s="58">
        <v>6.1419999999999995</v>
      </c>
      <c r="N647" s="58">
        <v>8.0229999999999997</v>
      </c>
      <c r="O647" s="58">
        <v>11.515000000000001</v>
      </c>
      <c r="P647" s="37">
        <v>67.649999999999991</v>
      </c>
    </row>
    <row r="648" spans="1:18" ht="13.8" thickBot="1" x14ac:dyDescent="0.3">
      <c r="A648" s="144"/>
      <c r="B648" s="152"/>
      <c r="C648" s="37" t="s">
        <v>31</v>
      </c>
      <c r="D648" s="58">
        <v>1057.7080000000001</v>
      </c>
      <c r="E648" s="58">
        <v>902.12300000000005</v>
      </c>
      <c r="F648" s="37">
        <v>903.44200000000001</v>
      </c>
      <c r="G648" s="58">
        <v>477.49199999999996</v>
      </c>
      <c r="H648" s="37">
        <v>85.140065000000007</v>
      </c>
      <c r="I648" s="37">
        <v>4.4190000000000005</v>
      </c>
      <c r="J648" s="37">
        <v>2.5049999999999999</v>
      </c>
      <c r="K648" s="58">
        <v>4.5670000000000002</v>
      </c>
      <c r="L648" s="37">
        <v>14.66</v>
      </c>
      <c r="M648" s="58">
        <v>501.53099999999995</v>
      </c>
      <c r="N648" s="58">
        <v>653.50199999999995</v>
      </c>
      <c r="O648" s="58">
        <v>935.92100000000005</v>
      </c>
      <c r="P648" s="37">
        <v>5543.0100649999995</v>
      </c>
    </row>
    <row r="649" spans="1:18" ht="13.8" thickBot="1" x14ac:dyDescent="0.3">
      <c r="A649" s="138" t="s">
        <v>36</v>
      </c>
      <c r="B649" s="139"/>
      <c r="C649" s="37" t="s">
        <v>26</v>
      </c>
      <c r="D649" s="37">
        <v>6715.1620000000003</v>
      </c>
      <c r="E649" s="37">
        <v>5775.491</v>
      </c>
      <c r="F649" s="37">
        <v>5820.732</v>
      </c>
      <c r="G649" s="37">
        <v>3332.3180000000002</v>
      </c>
      <c r="H649" s="37">
        <v>578.83199999999999</v>
      </c>
      <c r="I649" s="37">
        <v>0</v>
      </c>
      <c r="J649" s="37">
        <v>0</v>
      </c>
      <c r="K649" s="37">
        <v>0</v>
      </c>
      <c r="L649" s="37">
        <v>0</v>
      </c>
      <c r="M649" s="37">
        <v>3545.7370000000001</v>
      </c>
      <c r="N649" s="37">
        <v>4421.0559999999996</v>
      </c>
      <c r="O649" s="37">
        <v>6102.451</v>
      </c>
      <c r="P649" s="37">
        <v>36291.779000000002</v>
      </c>
    </row>
    <row r="650" spans="1:18" ht="13.8" thickBot="1" x14ac:dyDescent="0.3">
      <c r="A650" s="140"/>
      <c r="B650" s="141"/>
      <c r="C650" s="37" t="s">
        <v>27</v>
      </c>
      <c r="D650" s="37">
        <v>431.14299999999997</v>
      </c>
      <c r="E650" s="37">
        <v>403.32799999999997</v>
      </c>
      <c r="F650" s="37">
        <v>431.14299999999997</v>
      </c>
      <c r="G650" s="37">
        <v>417.23200000000003</v>
      </c>
      <c r="H650" s="37">
        <v>1266.9609819999998</v>
      </c>
      <c r="I650" s="37">
        <v>1473.1020000000001</v>
      </c>
      <c r="J650" s="37">
        <v>834.75400000000002</v>
      </c>
      <c r="K650" s="37">
        <v>1522.2040000000002</v>
      </c>
      <c r="L650" s="37">
        <v>1522.9069999999999</v>
      </c>
      <c r="M650" s="37">
        <v>431.14299999999997</v>
      </c>
      <c r="N650" s="37">
        <v>417.23200000000003</v>
      </c>
      <c r="O650" s="37">
        <v>431.14299999999997</v>
      </c>
      <c r="P650" s="37">
        <v>9582.2919819999988</v>
      </c>
    </row>
    <row r="651" spans="1:18" ht="13.8" thickBot="1" x14ac:dyDescent="0.3">
      <c r="A651" s="140"/>
      <c r="B651" s="141"/>
      <c r="C651" s="37" t="s">
        <v>28</v>
      </c>
      <c r="D651" s="37">
        <v>17.951000000000001</v>
      </c>
      <c r="E651" s="37">
        <v>15.26</v>
      </c>
      <c r="F651" s="37">
        <v>15.244</v>
      </c>
      <c r="G651" s="37">
        <v>7.79</v>
      </c>
      <c r="H651" s="37">
        <v>1.1399999999999999</v>
      </c>
      <c r="I651" s="37">
        <v>0</v>
      </c>
      <c r="J651" s="37">
        <v>0</v>
      </c>
      <c r="K651" s="37">
        <v>0</v>
      </c>
      <c r="L651" s="37">
        <v>0</v>
      </c>
      <c r="M651" s="37">
        <v>20.934999999999999</v>
      </c>
      <c r="N651" s="37">
        <v>27.119</v>
      </c>
      <c r="O651" s="37">
        <v>38.655999999999999</v>
      </c>
      <c r="P651" s="37">
        <v>144.095</v>
      </c>
    </row>
    <row r="652" spans="1:18" ht="13.8" thickBot="1" x14ac:dyDescent="0.3">
      <c r="A652" s="140"/>
      <c r="B652" s="141"/>
      <c r="C652" s="37" t="s">
        <v>29</v>
      </c>
      <c r="D652" s="37">
        <v>0</v>
      </c>
      <c r="E652" s="37">
        <v>0</v>
      </c>
      <c r="F652" s="37">
        <v>0</v>
      </c>
      <c r="G652" s="37">
        <v>0</v>
      </c>
      <c r="H652" s="37">
        <v>0</v>
      </c>
      <c r="I652" s="37">
        <v>0</v>
      </c>
      <c r="J652" s="37">
        <v>0</v>
      </c>
      <c r="K652" s="37">
        <v>0</v>
      </c>
      <c r="L652" s="37">
        <v>0</v>
      </c>
      <c r="M652" s="37">
        <v>0</v>
      </c>
      <c r="N652" s="37">
        <v>0</v>
      </c>
      <c r="O652" s="37">
        <v>0</v>
      </c>
      <c r="P652" s="37">
        <v>0</v>
      </c>
    </row>
    <row r="653" spans="1:18" ht="13.8" thickBot="1" x14ac:dyDescent="0.3">
      <c r="A653" s="140"/>
      <c r="B653" s="141"/>
      <c r="C653" s="37" t="s">
        <v>30</v>
      </c>
      <c r="D653" s="37">
        <v>29.08</v>
      </c>
      <c r="E653" s="37">
        <v>24.846</v>
      </c>
      <c r="F653" s="37">
        <v>24.92</v>
      </c>
      <c r="G653" s="37">
        <v>13.417999999999999</v>
      </c>
      <c r="H653" s="37">
        <v>2.1349999999999998</v>
      </c>
      <c r="I653" s="37">
        <v>0</v>
      </c>
      <c r="J653" s="37">
        <v>0</v>
      </c>
      <c r="K653" s="37">
        <v>0</v>
      </c>
      <c r="L653" s="37">
        <v>0</v>
      </c>
      <c r="M653" s="37">
        <v>14.087</v>
      </c>
      <c r="N653" s="37">
        <v>18.164999999999999</v>
      </c>
      <c r="O653" s="37">
        <v>25.795999999999999</v>
      </c>
      <c r="P653" s="37">
        <v>152.447</v>
      </c>
    </row>
    <row r="654" spans="1:18" ht="13.8" thickBot="1" x14ac:dyDescent="0.3">
      <c r="A654" s="161"/>
      <c r="B654" s="162"/>
      <c r="C654" s="37" t="s">
        <v>31</v>
      </c>
      <c r="D654" s="37">
        <v>7193.3360000000002</v>
      </c>
      <c r="E654" s="37">
        <v>6218.9250000000002</v>
      </c>
      <c r="F654" s="37">
        <v>6292.0389999999998</v>
      </c>
      <c r="G654" s="37">
        <v>3770.7579999999998</v>
      </c>
      <c r="H654" s="37">
        <v>1849.067982</v>
      </c>
      <c r="I654" s="37">
        <v>1473.1020000000001</v>
      </c>
      <c r="J654" s="37">
        <v>834.75400000000002</v>
      </c>
      <c r="K654" s="37">
        <v>1522.2040000000002</v>
      </c>
      <c r="L654" s="37">
        <v>1522.9069999999999</v>
      </c>
      <c r="M654" s="37">
        <v>4011.902</v>
      </c>
      <c r="N654" s="37">
        <v>4883.5720000000001</v>
      </c>
      <c r="O654" s="37">
        <v>6598.0460000000003</v>
      </c>
      <c r="P654" s="37">
        <v>46170.612981999999</v>
      </c>
      <c r="R654" s="55">
        <f>P636+P642+P648</f>
        <v>46170.612981999999</v>
      </c>
    </row>
    <row r="655" spans="1:18" ht="13.8" thickBot="1" x14ac:dyDescent="0.3">
      <c r="A655" s="187" t="s">
        <v>101</v>
      </c>
      <c r="B655" s="191"/>
      <c r="C655" s="191"/>
      <c r="D655" s="191"/>
      <c r="E655" s="191"/>
      <c r="F655" s="191"/>
      <c r="G655" s="191"/>
      <c r="H655" s="191"/>
      <c r="I655" s="191"/>
      <c r="J655" s="191"/>
      <c r="K655" s="191"/>
      <c r="L655" s="191"/>
      <c r="M655" s="191"/>
      <c r="N655" s="191"/>
      <c r="O655" s="191"/>
      <c r="P655" s="192"/>
    </row>
    <row r="656" spans="1:18" ht="13.5" customHeight="1" thickBot="1" x14ac:dyDescent="0.3">
      <c r="A656" s="156" t="s">
        <v>8</v>
      </c>
      <c r="B656" s="181" t="s">
        <v>120</v>
      </c>
      <c r="C656" s="151"/>
      <c r="D656" s="188" t="s">
        <v>116</v>
      </c>
      <c r="E656" s="189"/>
      <c r="F656" s="189"/>
      <c r="G656" s="189"/>
      <c r="H656" s="189"/>
      <c r="I656" s="189"/>
      <c r="J656" s="189"/>
      <c r="K656" s="189"/>
      <c r="L656" s="189"/>
      <c r="M656" s="189"/>
      <c r="N656" s="189"/>
      <c r="O656" s="189"/>
      <c r="P656" s="190"/>
    </row>
    <row r="657" spans="1:16" ht="13.8" thickBot="1" x14ac:dyDescent="0.3">
      <c r="A657" s="158"/>
      <c r="B657" s="182"/>
      <c r="C657" s="152"/>
      <c r="D657" s="36" t="s">
        <v>10</v>
      </c>
      <c r="E657" s="36" t="s">
        <v>11</v>
      </c>
      <c r="F657" s="35" t="s">
        <v>12</v>
      </c>
      <c r="G657" s="36" t="s">
        <v>13</v>
      </c>
      <c r="H657" s="35" t="s">
        <v>14</v>
      </c>
      <c r="I657" s="35" t="s">
        <v>15</v>
      </c>
      <c r="J657" s="35" t="s">
        <v>16</v>
      </c>
      <c r="K657" s="36" t="s">
        <v>17</v>
      </c>
      <c r="L657" s="37" t="s">
        <v>18</v>
      </c>
      <c r="M657" s="36" t="s">
        <v>19</v>
      </c>
      <c r="N657" s="36" t="s">
        <v>20</v>
      </c>
      <c r="O657" s="36" t="s">
        <v>21</v>
      </c>
      <c r="P657" s="35" t="s">
        <v>22</v>
      </c>
    </row>
    <row r="658" spans="1:16" ht="13.5" customHeight="1" thickBot="1" x14ac:dyDescent="0.3">
      <c r="A658" s="142">
        <v>1</v>
      </c>
      <c r="B658" s="151" t="s">
        <v>125</v>
      </c>
      <c r="C658" s="37" t="s">
        <v>26</v>
      </c>
      <c r="D658" s="37">
        <v>47.707000000000001</v>
      </c>
      <c r="E658" s="37">
        <v>41.113999999999997</v>
      </c>
      <c r="F658" s="37">
        <v>41.497999999999998</v>
      </c>
      <c r="G658" s="37">
        <v>24.190999999999999</v>
      </c>
      <c r="H658" s="37">
        <v>4.3010000000000002</v>
      </c>
      <c r="I658" s="37">
        <v>0</v>
      </c>
      <c r="J658" s="37">
        <v>0</v>
      </c>
      <c r="K658" s="37">
        <v>0</v>
      </c>
      <c r="L658" s="37">
        <v>0</v>
      </c>
      <c r="M658" s="37">
        <v>25.324000000000002</v>
      </c>
      <c r="N658" s="37">
        <v>31.274000000000001</v>
      </c>
      <c r="O658" s="37">
        <v>42.805</v>
      </c>
      <c r="P658" s="37">
        <v>258.214</v>
      </c>
    </row>
    <row r="659" spans="1:16" ht="13.8" thickBot="1" x14ac:dyDescent="0.3">
      <c r="A659" s="143"/>
      <c r="B659" s="159"/>
      <c r="C659" s="37" t="s">
        <v>27</v>
      </c>
      <c r="D659" s="37">
        <v>0</v>
      </c>
      <c r="E659" s="37">
        <v>0</v>
      </c>
      <c r="F659" s="37">
        <v>0</v>
      </c>
      <c r="G659" s="37">
        <v>0</v>
      </c>
      <c r="H659" s="37">
        <v>0</v>
      </c>
      <c r="I659" s="37">
        <v>0</v>
      </c>
      <c r="J659" s="37">
        <v>0</v>
      </c>
      <c r="K659" s="37">
        <v>0</v>
      </c>
      <c r="L659" s="37">
        <v>0</v>
      </c>
      <c r="M659" s="37">
        <v>0</v>
      </c>
      <c r="N659" s="37">
        <v>0</v>
      </c>
      <c r="O659" s="37">
        <v>0</v>
      </c>
      <c r="P659" s="37">
        <v>0</v>
      </c>
    </row>
    <row r="660" spans="1:16" ht="13.8" thickBot="1" x14ac:dyDescent="0.3">
      <c r="A660" s="143"/>
      <c r="B660" s="159"/>
      <c r="C660" s="37" t="s">
        <v>28</v>
      </c>
      <c r="D660" s="37">
        <v>0</v>
      </c>
      <c r="E660" s="37">
        <v>0</v>
      </c>
      <c r="F660" s="37">
        <v>0</v>
      </c>
      <c r="G660" s="37">
        <v>0</v>
      </c>
      <c r="H660" s="37">
        <v>0</v>
      </c>
      <c r="I660" s="37">
        <v>0</v>
      </c>
      <c r="J660" s="37">
        <v>0</v>
      </c>
      <c r="K660" s="37">
        <v>0</v>
      </c>
      <c r="L660" s="37">
        <v>0</v>
      </c>
      <c r="M660" s="37">
        <v>0</v>
      </c>
      <c r="N660" s="37">
        <v>0</v>
      </c>
      <c r="O660" s="37">
        <v>0</v>
      </c>
      <c r="P660" s="37">
        <v>0</v>
      </c>
    </row>
    <row r="661" spans="1:16" ht="13.8" thickBot="1" x14ac:dyDescent="0.3">
      <c r="A661" s="143"/>
      <c r="B661" s="159"/>
      <c r="C661" s="37" t="s">
        <v>29</v>
      </c>
      <c r="D661" s="37">
        <v>0</v>
      </c>
      <c r="E661" s="37">
        <v>0</v>
      </c>
      <c r="F661" s="37">
        <v>0</v>
      </c>
      <c r="G661" s="37">
        <v>0</v>
      </c>
      <c r="H661" s="37">
        <v>0</v>
      </c>
      <c r="I661" s="37">
        <v>0</v>
      </c>
      <c r="J661" s="37">
        <v>0</v>
      </c>
      <c r="K661" s="37">
        <v>0</v>
      </c>
      <c r="L661" s="37">
        <v>0</v>
      </c>
      <c r="M661" s="37">
        <v>0</v>
      </c>
      <c r="N661" s="37">
        <v>0</v>
      </c>
      <c r="O661" s="37">
        <v>0</v>
      </c>
      <c r="P661" s="37">
        <v>0</v>
      </c>
    </row>
    <row r="662" spans="1:16" ht="13.8" thickBot="1" x14ac:dyDescent="0.3">
      <c r="A662" s="143"/>
      <c r="B662" s="159"/>
      <c r="C662" s="37" t="s">
        <v>30</v>
      </c>
      <c r="D662" s="37">
        <v>0</v>
      </c>
      <c r="E662" s="37">
        <v>0</v>
      </c>
      <c r="F662" s="37">
        <v>0</v>
      </c>
      <c r="G662" s="37">
        <v>0</v>
      </c>
      <c r="H662" s="37">
        <v>0</v>
      </c>
      <c r="I662" s="37">
        <v>0</v>
      </c>
      <c r="J662" s="37">
        <v>0</v>
      </c>
      <c r="K662" s="37">
        <v>0</v>
      </c>
      <c r="L662" s="37">
        <v>0</v>
      </c>
      <c r="M662" s="37">
        <v>0</v>
      </c>
      <c r="N662" s="37">
        <v>0</v>
      </c>
      <c r="O662" s="37">
        <v>0</v>
      </c>
      <c r="P662" s="37">
        <v>0</v>
      </c>
    </row>
    <row r="663" spans="1:16" ht="13.8" thickBot="1" x14ac:dyDescent="0.3">
      <c r="A663" s="144"/>
      <c r="B663" s="152"/>
      <c r="C663" s="37" t="s">
        <v>31</v>
      </c>
      <c r="D663" s="37">
        <v>47.707000000000001</v>
      </c>
      <c r="E663" s="37">
        <v>41.113999999999997</v>
      </c>
      <c r="F663" s="37">
        <v>41.497999999999998</v>
      </c>
      <c r="G663" s="37">
        <v>24.190999999999999</v>
      </c>
      <c r="H663" s="37">
        <v>4.3010000000000002</v>
      </c>
      <c r="I663" s="37">
        <v>0</v>
      </c>
      <c r="J663" s="37">
        <v>0</v>
      </c>
      <c r="K663" s="37">
        <v>0</v>
      </c>
      <c r="L663" s="37">
        <v>0</v>
      </c>
      <c r="M663" s="37">
        <v>25.324000000000002</v>
      </c>
      <c r="N663" s="37">
        <v>31.274000000000001</v>
      </c>
      <c r="O663" s="37">
        <v>42.805</v>
      </c>
      <c r="P663" s="37">
        <v>258.214</v>
      </c>
    </row>
    <row r="664" spans="1:16" ht="13.8" thickBot="1" x14ac:dyDescent="0.3">
      <c r="A664" s="138" t="s">
        <v>36</v>
      </c>
      <c r="B664" s="139"/>
      <c r="C664" s="37" t="s">
        <v>26</v>
      </c>
      <c r="D664" s="37">
        <v>47.707000000000001</v>
      </c>
      <c r="E664" s="37">
        <v>41.113999999999997</v>
      </c>
      <c r="F664" s="37">
        <v>41.497999999999998</v>
      </c>
      <c r="G664" s="37">
        <v>24.190999999999999</v>
      </c>
      <c r="H664" s="37">
        <v>4.3010000000000002</v>
      </c>
      <c r="I664" s="37">
        <v>0</v>
      </c>
      <c r="J664" s="37">
        <v>0</v>
      </c>
      <c r="K664" s="37">
        <v>0</v>
      </c>
      <c r="L664" s="37">
        <v>0</v>
      </c>
      <c r="M664" s="37">
        <v>25.324000000000002</v>
      </c>
      <c r="N664" s="37">
        <v>31.274000000000001</v>
      </c>
      <c r="O664" s="37">
        <v>42.805</v>
      </c>
      <c r="P664" s="37">
        <v>258.214</v>
      </c>
    </row>
    <row r="665" spans="1:16" ht="13.8" thickBot="1" x14ac:dyDescent="0.3">
      <c r="A665" s="140"/>
      <c r="B665" s="141"/>
      <c r="C665" s="37" t="s">
        <v>27</v>
      </c>
      <c r="D665" s="37">
        <v>0</v>
      </c>
      <c r="E665" s="37">
        <v>0</v>
      </c>
      <c r="F665" s="37">
        <v>0</v>
      </c>
      <c r="G665" s="37">
        <v>0</v>
      </c>
      <c r="H665" s="37">
        <v>0</v>
      </c>
      <c r="I665" s="37">
        <v>0</v>
      </c>
      <c r="J665" s="37">
        <v>0</v>
      </c>
      <c r="K665" s="37">
        <v>0</v>
      </c>
      <c r="L665" s="37">
        <v>0</v>
      </c>
      <c r="M665" s="37">
        <v>0</v>
      </c>
      <c r="N665" s="37">
        <v>0</v>
      </c>
      <c r="O665" s="37">
        <v>0</v>
      </c>
      <c r="P665" s="37">
        <v>0</v>
      </c>
    </row>
    <row r="666" spans="1:16" ht="13.8" thickBot="1" x14ac:dyDescent="0.3">
      <c r="A666" s="140"/>
      <c r="B666" s="141"/>
      <c r="C666" s="37" t="s">
        <v>28</v>
      </c>
      <c r="D666" s="37">
        <v>0</v>
      </c>
      <c r="E666" s="37">
        <v>0</v>
      </c>
      <c r="F666" s="37">
        <v>0</v>
      </c>
      <c r="G666" s="37">
        <v>0</v>
      </c>
      <c r="H666" s="37">
        <v>0</v>
      </c>
      <c r="I666" s="37">
        <v>0</v>
      </c>
      <c r="J666" s="37">
        <v>0</v>
      </c>
      <c r="K666" s="37">
        <v>0</v>
      </c>
      <c r="L666" s="37">
        <v>0</v>
      </c>
      <c r="M666" s="37">
        <v>0</v>
      </c>
      <c r="N666" s="37">
        <v>0</v>
      </c>
      <c r="O666" s="37">
        <v>0</v>
      </c>
      <c r="P666" s="37">
        <v>0</v>
      </c>
    </row>
    <row r="667" spans="1:16" ht="13.8" thickBot="1" x14ac:dyDescent="0.3">
      <c r="A667" s="140"/>
      <c r="B667" s="141"/>
      <c r="C667" s="37" t="s">
        <v>29</v>
      </c>
      <c r="D667" s="37">
        <v>0</v>
      </c>
      <c r="E667" s="37">
        <v>0</v>
      </c>
      <c r="F667" s="37">
        <v>0</v>
      </c>
      <c r="G667" s="37">
        <v>0</v>
      </c>
      <c r="H667" s="37">
        <v>0</v>
      </c>
      <c r="I667" s="37">
        <v>0</v>
      </c>
      <c r="J667" s="37">
        <v>0</v>
      </c>
      <c r="K667" s="37">
        <v>0</v>
      </c>
      <c r="L667" s="37">
        <v>0</v>
      </c>
      <c r="M667" s="37">
        <v>0</v>
      </c>
      <c r="N667" s="37">
        <v>0</v>
      </c>
      <c r="O667" s="37">
        <v>0</v>
      </c>
      <c r="P667" s="37">
        <v>0</v>
      </c>
    </row>
    <row r="668" spans="1:16" ht="13.8" thickBot="1" x14ac:dyDescent="0.3">
      <c r="A668" s="140"/>
      <c r="B668" s="141"/>
      <c r="C668" s="37" t="s">
        <v>30</v>
      </c>
      <c r="D668" s="37">
        <v>0</v>
      </c>
      <c r="E668" s="37">
        <v>0</v>
      </c>
      <c r="F668" s="37">
        <v>0</v>
      </c>
      <c r="G668" s="37">
        <v>0</v>
      </c>
      <c r="H668" s="37">
        <v>0</v>
      </c>
      <c r="I668" s="37">
        <v>0</v>
      </c>
      <c r="J668" s="37">
        <v>0</v>
      </c>
      <c r="K668" s="37">
        <v>0</v>
      </c>
      <c r="L668" s="37">
        <v>0</v>
      </c>
      <c r="M668" s="37">
        <v>0</v>
      </c>
      <c r="N668" s="37">
        <v>0</v>
      </c>
      <c r="O668" s="37">
        <v>0</v>
      </c>
      <c r="P668" s="37">
        <v>0</v>
      </c>
    </row>
    <row r="669" spans="1:16" ht="13.8" thickBot="1" x14ac:dyDescent="0.3">
      <c r="A669" s="161"/>
      <c r="B669" s="162"/>
      <c r="C669" s="37" t="s">
        <v>31</v>
      </c>
      <c r="D669" s="37">
        <v>47.707000000000001</v>
      </c>
      <c r="E669" s="37">
        <v>41.113999999999997</v>
      </c>
      <c r="F669" s="37">
        <v>41.497999999999998</v>
      </c>
      <c r="G669" s="37">
        <v>24.190999999999999</v>
      </c>
      <c r="H669" s="37">
        <v>4.3010000000000002</v>
      </c>
      <c r="I669" s="37">
        <v>0</v>
      </c>
      <c r="J669" s="37">
        <v>0</v>
      </c>
      <c r="K669" s="37">
        <v>0</v>
      </c>
      <c r="L669" s="37">
        <v>0</v>
      </c>
      <c r="M669" s="37">
        <v>25.324000000000002</v>
      </c>
      <c r="N669" s="37">
        <v>31.274000000000001</v>
      </c>
      <c r="O669" s="37">
        <v>42.805</v>
      </c>
      <c r="P669" s="37">
        <v>258.214</v>
      </c>
    </row>
    <row r="670" spans="1:16" ht="13.8" thickBot="1" x14ac:dyDescent="0.3">
      <c r="A670" s="163" t="s">
        <v>68</v>
      </c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  <c r="L670" s="164"/>
      <c r="M670" s="164"/>
      <c r="N670" s="164"/>
      <c r="O670" s="164"/>
      <c r="P670" s="165"/>
    </row>
    <row r="671" spans="1:16" ht="13.8" thickBot="1" x14ac:dyDescent="0.3">
      <c r="A671" s="156" t="s">
        <v>8</v>
      </c>
      <c r="B671" s="181" t="s">
        <v>120</v>
      </c>
      <c r="C671" s="151"/>
      <c r="D671" s="188" t="s">
        <v>117</v>
      </c>
      <c r="E671" s="189"/>
      <c r="F671" s="189"/>
      <c r="G671" s="189"/>
      <c r="H671" s="189"/>
      <c r="I671" s="189"/>
      <c r="J671" s="189"/>
      <c r="K671" s="189"/>
      <c r="L671" s="189"/>
      <c r="M671" s="189"/>
      <c r="N671" s="189"/>
      <c r="O671" s="189"/>
      <c r="P671" s="190"/>
    </row>
    <row r="672" spans="1:16" ht="13.8" thickBot="1" x14ac:dyDescent="0.3">
      <c r="A672" s="158"/>
      <c r="B672" s="182"/>
      <c r="C672" s="152"/>
      <c r="D672" s="36" t="s">
        <v>10</v>
      </c>
      <c r="E672" s="36" t="s">
        <v>11</v>
      </c>
      <c r="F672" s="35" t="s">
        <v>12</v>
      </c>
      <c r="G672" s="36" t="s">
        <v>13</v>
      </c>
      <c r="H672" s="35" t="s">
        <v>14</v>
      </c>
      <c r="I672" s="35" t="s">
        <v>15</v>
      </c>
      <c r="J672" s="35" t="s">
        <v>16</v>
      </c>
      <c r="K672" s="36" t="s">
        <v>17</v>
      </c>
      <c r="L672" s="37" t="s">
        <v>18</v>
      </c>
      <c r="M672" s="36" t="s">
        <v>19</v>
      </c>
      <c r="N672" s="36" t="s">
        <v>20</v>
      </c>
      <c r="O672" s="36" t="s">
        <v>21</v>
      </c>
      <c r="P672" s="35" t="s">
        <v>22</v>
      </c>
    </row>
    <row r="673" spans="1:16" ht="13.8" thickBot="1" x14ac:dyDescent="0.3">
      <c r="A673" s="142">
        <v>1</v>
      </c>
      <c r="B673" s="156" t="s">
        <v>143</v>
      </c>
      <c r="C673" s="37" t="s">
        <v>26</v>
      </c>
      <c r="D673" s="37">
        <v>331.541</v>
      </c>
      <c r="E673" s="37">
        <v>284.70699999999999</v>
      </c>
      <c r="F673" s="37">
        <v>286.60300000000001</v>
      </c>
      <c r="G673" s="37">
        <v>161.76900000000001</v>
      </c>
      <c r="H673" s="37">
        <v>27.574999999999999</v>
      </c>
      <c r="I673" s="37">
        <v>0</v>
      </c>
      <c r="J673" s="37">
        <v>0</v>
      </c>
      <c r="K673" s="37">
        <v>0</v>
      </c>
      <c r="L673" s="37">
        <v>0</v>
      </c>
      <c r="M673" s="37">
        <v>169.52799999999999</v>
      </c>
      <c r="N673" s="37">
        <v>213.04</v>
      </c>
      <c r="O673" s="37">
        <v>296.06299999999999</v>
      </c>
      <c r="P673" s="37">
        <v>1770.826</v>
      </c>
    </row>
    <row r="674" spans="1:16" ht="13.8" thickBot="1" x14ac:dyDescent="0.3">
      <c r="A674" s="143"/>
      <c r="B674" s="157"/>
      <c r="C674" s="37" t="s">
        <v>27</v>
      </c>
      <c r="D674" s="37">
        <v>100.065</v>
      </c>
      <c r="E674" s="37">
        <v>93.61</v>
      </c>
      <c r="F674" s="37">
        <v>100.065</v>
      </c>
      <c r="G674" s="37">
        <v>96.837000000000003</v>
      </c>
      <c r="H674" s="37">
        <v>100.06699999999999</v>
      </c>
      <c r="I674" s="37">
        <v>0</v>
      </c>
      <c r="J674" s="37">
        <v>0</v>
      </c>
      <c r="K674" s="37">
        <v>0</v>
      </c>
      <c r="L674" s="37">
        <v>96.837000000000003</v>
      </c>
      <c r="M674" s="37">
        <v>100.065</v>
      </c>
      <c r="N674" s="37">
        <v>96.837000000000003</v>
      </c>
      <c r="O674" s="37">
        <v>100.065</v>
      </c>
      <c r="P674" s="37">
        <v>884.44799999999998</v>
      </c>
    </row>
    <row r="675" spans="1:16" ht="13.8" thickBot="1" x14ac:dyDescent="0.3">
      <c r="A675" s="143"/>
      <c r="B675" s="157"/>
      <c r="C675" s="37" t="s">
        <v>28</v>
      </c>
      <c r="D675" s="37">
        <v>6.9189999999999996</v>
      </c>
      <c r="E675" s="37">
        <v>5.8819999999999997</v>
      </c>
      <c r="F675" s="37">
        <v>5.875</v>
      </c>
      <c r="G675" s="37">
        <v>3.0019999999999998</v>
      </c>
      <c r="H675" s="37">
        <v>0.439</v>
      </c>
      <c r="I675" s="37">
        <v>0</v>
      </c>
      <c r="J675" s="37">
        <v>0</v>
      </c>
      <c r="K675" s="37">
        <v>0</v>
      </c>
      <c r="L675" s="37">
        <v>0</v>
      </c>
      <c r="M675" s="37">
        <v>3.157</v>
      </c>
      <c r="N675" s="37">
        <v>4.1929999999999996</v>
      </c>
      <c r="O675" s="37">
        <v>6.0949999999999998</v>
      </c>
      <c r="P675" s="37">
        <v>35.561999999999998</v>
      </c>
    </row>
    <row r="676" spans="1:16" ht="13.8" thickBot="1" x14ac:dyDescent="0.3">
      <c r="A676" s="143"/>
      <c r="B676" s="157"/>
      <c r="C676" s="37" t="s">
        <v>29</v>
      </c>
      <c r="D676" s="37">
        <v>0</v>
      </c>
      <c r="E676" s="37">
        <v>0</v>
      </c>
      <c r="F676" s="37">
        <v>0</v>
      </c>
      <c r="G676" s="37">
        <v>0</v>
      </c>
      <c r="H676" s="37">
        <v>0</v>
      </c>
      <c r="I676" s="37">
        <v>0</v>
      </c>
      <c r="J676" s="37">
        <v>0</v>
      </c>
      <c r="K676" s="37">
        <v>0</v>
      </c>
      <c r="L676" s="37">
        <v>0</v>
      </c>
      <c r="M676" s="37">
        <v>0</v>
      </c>
      <c r="N676" s="37">
        <v>0</v>
      </c>
      <c r="O676" s="37">
        <v>0</v>
      </c>
      <c r="P676" s="37">
        <v>0</v>
      </c>
    </row>
    <row r="677" spans="1:16" ht="13.8" thickBot="1" x14ac:dyDescent="0.3">
      <c r="A677" s="143"/>
      <c r="B677" s="157"/>
      <c r="C677" s="37" t="s">
        <v>30</v>
      </c>
      <c r="D677" s="37">
        <v>0</v>
      </c>
      <c r="E677" s="37">
        <v>0</v>
      </c>
      <c r="F677" s="37">
        <v>0</v>
      </c>
      <c r="G677" s="37">
        <v>0</v>
      </c>
      <c r="H677" s="37">
        <v>0</v>
      </c>
      <c r="I677" s="37">
        <v>0</v>
      </c>
      <c r="J677" s="37">
        <v>0</v>
      </c>
      <c r="K677" s="37">
        <v>0</v>
      </c>
      <c r="L677" s="37">
        <v>0</v>
      </c>
      <c r="M677" s="37">
        <v>0</v>
      </c>
      <c r="N677" s="37">
        <v>0</v>
      </c>
      <c r="O677" s="37">
        <v>0</v>
      </c>
      <c r="P677" s="37">
        <v>0</v>
      </c>
    </row>
    <row r="678" spans="1:16" ht="13.8" thickBot="1" x14ac:dyDescent="0.3">
      <c r="A678" s="144"/>
      <c r="B678" s="158"/>
      <c r="C678" s="37" t="s">
        <v>31</v>
      </c>
      <c r="D678" s="37">
        <v>438.52499999999998</v>
      </c>
      <c r="E678" s="37">
        <v>384.19900000000001</v>
      </c>
      <c r="F678" s="37">
        <v>392.54300000000001</v>
      </c>
      <c r="G678" s="37">
        <v>261.608</v>
      </c>
      <c r="H678" s="37">
        <v>128.08099999999999</v>
      </c>
      <c r="I678" s="37">
        <v>0</v>
      </c>
      <c r="J678" s="37">
        <v>0</v>
      </c>
      <c r="K678" s="37">
        <v>0</v>
      </c>
      <c r="L678" s="37">
        <v>96.837000000000003</v>
      </c>
      <c r="M678" s="37">
        <v>272.75</v>
      </c>
      <c r="N678" s="37">
        <v>314.07</v>
      </c>
      <c r="O678" s="37">
        <v>402.22300000000001</v>
      </c>
      <c r="P678" s="37">
        <v>2690.8359999999998</v>
      </c>
    </row>
    <row r="679" spans="1:16" ht="13.8" thickBot="1" x14ac:dyDescent="0.3">
      <c r="A679" s="138" t="s">
        <v>36</v>
      </c>
      <c r="B679" s="139"/>
      <c r="C679" s="37" t="s">
        <v>26</v>
      </c>
      <c r="D679" s="37">
        <v>331.541</v>
      </c>
      <c r="E679" s="37">
        <v>284.70699999999999</v>
      </c>
      <c r="F679" s="37">
        <v>286.60300000000001</v>
      </c>
      <c r="G679" s="37">
        <v>161.76900000000001</v>
      </c>
      <c r="H679" s="37">
        <v>27.574999999999999</v>
      </c>
      <c r="I679" s="37">
        <v>0</v>
      </c>
      <c r="J679" s="37">
        <v>0</v>
      </c>
      <c r="K679" s="37">
        <v>0</v>
      </c>
      <c r="L679" s="37">
        <v>0</v>
      </c>
      <c r="M679" s="37">
        <v>169.52799999999999</v>
      </c>
      <c r="N679" s="37">
        <v>213.04</v>
      </c>
      <c r="O679" s="37">
        <v>296.06299999999999</v>
      </c>
      <c r="P679" s="37">
        <v>1770.826</v>
      </c>
    </row>
    <row r="680" spans="1:16" ht="13.8" thickBot="1" x14ac:dyDescent="0.3">
      <c r="A680" s="140"/>
      <c r="B680" s="141"/>
      <c r="C680" s="37" t="s">
        <v>27</v>
      </c>
      <c r="D680" s="37">
        <v>100.065</v>
      </c>
      <c r="E680" s="37">
        <v>93.61</v>
      </c>
      <c r="F680" s="37">
        <v>100.065</v>
      </c>
      <c r="G680" s="37">
        <v>96.837000000000003</v>
      </c>
      <c r="H680" s="37">
        <v>100.06699999999999</v>
      </c>
      <c r="I680" s="37">
        <v>0</v>
      </c>
      <c r="J680" s="37">
        <v>0</v>
      </c>
      <c r="K680" s="37">
        <v>0</v>
      </c>
      <c r="L680" s="37">
        <v>96.837000000000003</v>
      </c>
      <c r="M680" s="37">
        <v>100.065</v>
      </c>
      <c r="N680" s="37">
        <v>96.837000000000003</v>
      </c>
      <c r="O680" s="37">
        <v>100.065</v>
      </c>
      <c r="P680" s="37">
        <v>884.44799999999998</v>
      </c>
    </row>
    <row r="681" spans="1:16" ht="13.8" thickBot="1" x14ac:dyDescent="0.3">
      <c r="A681" s="140"/>
      <c r="B681" s="141"/>
      <c r="C681" s="37" t="s">
        <v>28</v>
      </c>
      <c r="D681" s="37">
        <v>6.9189999999999996</v>
      </c>
      <c r="E681" s="37">
        <v>5.8819999999999997</v>
      </c>
      <c r="F681" s="37">
        <v>5.875</v>
      </c>
      <c r="G681" s="37">
        <v>3.0019999999999998</v>
      </c>
      <c r="H681" s="37">
        <v>0.439</v>
      </c>
      <c r="I681" s="37">
        <v>0</v>
      </c>
      <c r="J681" s="37">
        <v>0</v>
      </c>
      <c r="K681" s="37">
        <v>0</v>
      </c>
      <c r="L681" s="37">
        <v>0</v>
      </c>
      <c r="M681" s="37">
        <v>3.157</v>
      </c>
      <c r="N681" s="37">
        <v>4.1929999999999996</v>
      </c>
      <c r="O681" s="37">
        <v>6.0949999999999998</v>
      </c>
      <c r="P681" s="37">
        <v>35.561999999999998</v>
      </c>
    </row>
    <row r="682" spans="1:16" ht="13.8" thickBot="1" x14ac:dyDescent="0.3">
      <c r="A682" s="140"/>
      <c r="B682" s="141"/>
      <c r="C682" s="37" t="s">
        <v>29</v>
      </c>
      <c r="D682" s="37">
        <v>0</v>
      </c>
      <c r="E682" s="37">
        <v>0</v>
      </c>
      <c r="F682" s="37">
        <v>0</v>
      </c>
      <c r="G682" s="37">
        <v>0</v>
      </c>
      <c r="H682" s="37">
        <v>0</v>
      </c>
      <c r="I682" s="37">
        <v>0</v>
      </c>
      <c r="J682" s="37">
        <v>0</v>
      </c>
      <c r="K682" s="37">
        <v>0</v>
      </c>
      <c r="L682" s="37">
        <v>0</v>
      </c>
      <c r="M682" s="37">
        <v>0</v>
      </c>
      <c r="N682" s="37">
        <v>0</v>
      </c>
      <c r="O682" s="37">
        <v>0</v>
      </c>
      <c r="P682" s="37">
        <v>0</v>
      </c>
    </row>
    <row r="683" spans="1:16" ht="13.8" thickBot="1" x14ac:dyDescent="0.3">
      <c r="A683" s="140"/>
      <c r="B683" s="141"/>
      <c r="C683" s="37" t="s">
        <v>30</v>
      </c>
      <c r="D683" s="37">
        <v>0</v>
      </c>
      <c r="E683" s="37">
        <v>0</v>
      </c>
      <c r="F683" s="37">
        <v>0</v>
      </c>
      <c r="G683" s="37">
        <v>0</v>
      </c>
      <c r="H683" s="37">
        <v>0</v>
      </c>
      <c r="I683" s="37">
        <v>0</v>
      </c>
      <c r="J683" s="37">
        <v>0</v>
      </c>
      <c r="K683" s="37">
        <v>0</v>
      </c>
      <c r="L683" s="37">
        <v>0</v>
      </c>
      <c r="M683" s="37">
        <v>0</v>
      </c>
      <c r="N683" s="37">
        <v>0</v>
      </c>
      <c r="O683" s="37">
        <v>0</v>
      </c>
      <c r="P683" s="37">
        <v>0</v>
      </c>
    </row>
    <row r="684" spans="1:16" ht="13.8" thickBot="1" x14ac:dyDescent="0.3">
      <c r="A684" s="140"/>
      <c r="B684" s="141"/>
      <c r="C684" s="37" t="s">
        <v>31</v>
      </c>
      <c r="D684" s="37">
        <v>438.52499999999998</v>
      </c>
      <c r="E684" s="37">
        <v>384.19900000000001</v>
      </c>
      <c r="F684" s="37">
        <v>392.54300000000001</v>
      </c>
      <c r="G684" s="37">
        <v>261.608</v>
      </c>
      <c r="H684" s="37">
        <v>128.08099999999999</v>
      </c>
      <c r="I684" s="37">
        <v>0</v>
      </c>
      <c r="J684" s="37">
        <v>0</v>
      </c>
      <c r="K684" s="37">
        <v>0</v>
      </c>
      <c r="L684" s="37">
        <v>96.837000000000003</v>
      </c>
      <c r="M684" s="37">
        <v>272.75</v>
      </c>
      <c r="N684" s="37">
        <v>314.07</v>
      </c>
      <c r="O684" s="37">
        <v>402.22300000000001</v>
      </c>
      <c r="P684" s="37">
        <v>2690.8359999999998</v>
      </c>
    </row>
    <row r="685" spans="1:16" ht="13.8" thickBot="1" x14ac:dyDescent="0.3">
      <c r="A685" s="187" t="s">
        <v>238</v>
      </c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  <c r="L685" s="164"/>
      <c r="M685" s="164"/>
      <c r="N685" s="164"/>
      <c r="O685" s="164"/>
      <c r="P685" s="165"/>
    </row>
    <row r="686" spans="1:16" ht="13.5" customHeight="1" thickBot="1" x14ac:dyDescent="0.3">
      <c r="A686" s="156" t="s">
        <v>8</v>
      </c>
      <c r="B686" s="181" t="s">
        <v>120</v>
      </c>
      <c r="C686" s="151"/>
      <c r="D686" s="188" t="s">
        <v>117</v>
      </c>
      <c r="E686" s="189"/>
      <c r="F686" s="189"/>
      <c r="G686" s="189"/>
      <c r="H686" s="189"/>
      <c r="I686" s="189"/>
      <c r="J686" s="189"/>
      <c r="K686" s="189"/>
      <c r="L686" s="189"/>
      <c r="M686" s="189"/>
      <c r="N686" s="189"/>
      <c r="O686" s="189"/>
      <c r="P686" s="190"/>
    </row>
    <row r="687" spans="1:16" ht="13.8" thickBot="1" x14ac:dyDescent="0.3">
      <c r="A687" s="158"/>
      <c r="B687" s="182"/>
      <c r="C687" s="152"/>
      <c r="D687" s="36" t="s">
        <v>10</v>
      </c>
      <c r="E687" s="36" t="s">
        <v>11</v>
      </c>
      <c r="F687" s="35" t="s">
        <v>12</v>
      </c>
      <c r="G687" s="36" t="s">
        <v>13</v>
      </c>
      <c r="H687" s="35" t="s">
        <v>14</v>
      </c>
      <c r="I687" s="35" t="s">
        <v>15</v>
      </c>
      <c r="J687" s="35" t="s">
        <v>16</v>
      </c>
      <c r="K687" s="36" t="s">
        <v>17</v>
      </c>
      <c r="L687" s="37" t="s">
        <v>18</v>
      </c>
      <c r="M687" s="36" t="s">
        <v>19</v>
      </c>
      <c r="N687" s="36" t="s">
        <v>20</v>
      </c>
      <c r="O687" s="36" t="s">
        <v>21</v>
      </c>
      <c r="P687" s="35" t="s">
        <v>22</v>
      </c>
    </row>
    <row r="688" spans="1:16" ht="13.5" customHeight="1" thickBot="1" x14ac:dyDescent="0.3">
      <c r="A688" s="142">
        <v>1</v>
      </c>
      <c r="B688" s="156" t="s">
        <v>143</v>
      </c>
      <c r="C688" s="37" t="s">
        <v>26</v>
      </c>
      <c r="D688" s="37">
        <v>62.113</v>
      </c>
      <c r="E688" s="37">
        <v>55.92</v>
      </c>
      <c r="F688" s="37">
        <v>48.872999999999998</v>
      </c>
      <c r="G688" s="37">
        <v>30.713999999999999</v>
      </c>
      <c r="H688" s="37">
        <v>2.5630000000000002</v>
      </c>
      <c r="I688" s="37"/>
      <c r="J688" s="37"/>
      <c r="K688" s="37"/>
      <c r="L688" s="37">
        <v>3.1720000000000002</v>
      </c>
      <c r="M688" s="37">
        <v>32.322000000000003</v>
      </c>
      <c r="N688" s="37">
        <v>43.716000000000001</v>
      </c>
      <c r="O688" s="37">
        <v>55.688000000000002</v>
      </c>
      <c r="P688" s="37">
        <v>335.08100000000002</v>
      </c>
    </row>
    <row r="689" spans="1:22" ht="13.8" thickBot="1" x14ac:dyDescent="0.3">
      <c r="A689" s="143"/>
      <c r="B689" s="157"/>
      <c r="C689" s="37" t="s">
        <v>27</v>
      </c>
      <c r="D689" s="37">
        <v>0</v>
      </c>
      <c r="E689" s="37">
        <v>0</v>
      </c>
      <c r="F689" s="37">
        <v>0</v>
      </c>
      <c r="G689" s="37">
        <v>0</v>
      </c>
      <c r="H689" s="37">
        <v>0</v>
      </c>
      <c r="I689" s="37">
        <v>0</v>
      </c>
      <c r="J689" s="37">
        <v>0</v>
      </c>
      <c r="K689" s="37">
        <v>0</v>
      </c>
      <c r="L689" s="37">
        <v>0</v>
      </c>
      <c r="M689" s="37">
        <v>0</v>
      </c>
      <c r="N689" s="37">
        <v>0</v>
      </c>
      <c r="O689" s="37">
        <v>0</v>
      </c>
      <c r="P689" s="37">
        <v>0</v>
      </c>
    </row>
    <row r="690" spans="1:22" ht="13.8" thickBot="1" x14ac:dyDescent="0.3">
      <c r="A690" s="143"/>
      <c r="B690" s="157"/>
      <c r="C690" s="37" t="s">
        <v>28</v>
      </c>
      <c r="D690" s="37">
        <v>0</v>
      </c>
      <c r="E690" s="37">
        <v>0</v>
      </c>
      <c r="F690" s="37">
        <v>0</v>
      </c>
      <c r="G690" s="37">
        <v>0</v>
      </c>
      <c r="H690" s="37">
        <v>0</v>
      </c>
      <c r="I690" s="37">
        <v>0</v>
      </c>
      <c r="J690" s="37">
        <v>0</v>
      </c>
      <c r="K690" s="37">
        <v>0</v>
      </c>
      <c r="L690" s="37">
        <v>0</v>
      </c>
      <c r="M690" s="37">
        <v>0</v>
      </c>
      <c r="N690" s="37">
        <v>0</v>
      </c>
      <c r="O690" s="37">
        <v>0</v>
      </c>
      <c r="P690" s="37">
        <v>0</v>
      </c>
    </row>
    <row r="691" spans="1:22" ht="13.8" thickBot="1" x14ac:dyDescent="0.3">
      <c r="A691" s="143"/>
      <c r="B691" s="157"/>
      <c r="C691" s="37" t="s">
        <v>29</v>
      </c>
      <c r="D691" s="37">
        <v>0</v>
      </c>
      <c r="E691" s="37">
        <v>0</v>
      </c>
      <c r="F691" s="37">
        <v>0</v>
      </c>
      <c r="G691" s="37">
        <v>0</v>
      </c>
      <c r="H691" s="37">
        <v>0</v>
      </c>
      <c r="I691" s="37">
        <v>0</v>
      </c>
      <c r="J691" s="37">
        <v>0</v>
      </c>
      <c r="K691" s="37">
        <v>0</v>
      </c>
      <c r="L691" s="37">
        <v>0</v>
      </c>
      <c r="M691" s="37">
        <v>0</v>
      </c>
      <c r="N691" s="37">
        <v>0</v>
      </c>
      <c r="O691" s="37">
        <v>0</v>
      </c>
      <c r="P691" s="37">
        <v>0</v>
      </c>
    </row>
    <row r="692" spans="1:22" ht="13.8" thickBot="1" x14ac:dyDescent="0.3">
      <c r="A692" s="143"/>
      <c r="B692" s="157"/>
      <c r="C692" s="37" t="s">
        <v>30</v>
      </c>
      <c r="D692" s="37">
        <v>6.2110000000000003</v>
      </c>
      <c r="E692" s="37">
        <v>5.5919999999999996</v>
      </c>
      <c r="F692" s="37">
        <v>4.8869999999999996</v>
      </c>
      <c r="G692" s="37">
        <v>3.0710000000000002</v>
      </c>
      <c r="H692" s="37">
        <v>0.25600000000000001</v>
      </c>
      <c r="I692" s="37"/>
      <c r="J692" s="37"/>
      <c r="K692" s="37"/>
      <c r="L692" s="37">
        <v>0.317</v>
      </c>
      <c r="M692" s="37">
        <v>3.2320000000000002</v>
      </c>
      <c r="N692" s="37">
        <v>4.3719999999999999</v>
      </c>
      <c r="O692" s="37">
        <v>5.569</v>
      </c>
      <c r="P692" s="37">
        <v>33.506999999999998</v>
      </c>
    </row>
    <row r="693" spans="1:22" ht="13.8" thickBot="1" x14ac:dyDescent="0.3">
      <c r="A693" s="144"/>
      <c r="B693" s="158"/>
      <c r="C693" s="37" t="s">
        <v>31</v>
      </c>
      <c r="D693" s="37">
        <v>68.323999999999998</v>
      </c>
      <c r="E693" s="37">
        <v>61.512</v>
      </c>
      <c r="F693" s="37">
        <v>53.76</v>
      </c>
      <c r="G693" s="37">
        <v>33.784999999999997</v>
      </c>
      <c r="H693" s="37">
        <v>2.819</v>
      </c>
      <c r="I693" s="37"/>
      <c r="J693" s="37"/>
      <c r="K693" s="37"/>
      <c r="L693" s="37">
        <v>3.4889999999999999</v>
      </c>
      <c r="M693" s="37">
        <v>35.554000000000002</v>
      </c>
      <c r="N693" s="37">
        <v>48.088000000000001</v>
      </c>
      <c r="O693" s="37">
        <v>61.256999999999998</v>
      </c>
      <c r="P693" s="37">
        <v>368.58800000000002</v>
      </c>
      <c r="T693" t="s">
        <v>239</v>
      </c>
      <c r="U693" t="s">
        <v>179</v>
      </c>
      <c r="V693" t="s">
        <v>240</v>
      </c>
    </row>
    <row r="694" spans="1:22" ht="13.8" thickBot="1" x14ac:dyDescent="0.3">
      <c r="A694" s="138" t="s">
        <v>36</v>
      </c>
      <c r="B694" s="139"/>
      <c r="C694" s="37" t="s">
        <v>26</v>
      </c>
      <c r="D694" s="37">
        <v>62.113</v>
      </c>
      <c r="E694" s="37">
        <v>55.92</v>
      </c>
      <c r="F694" s="37">
        <v>48.872999999999998</v>
      </c>
      <c r="G694" s="37">
        <v>30.713999999999999</v>
      </c>
      <c r="H694" s="37">
        <v>2.5630000000000002</v>
      </c>
      <c r="I694" s="37"/>
      <c r="J694" s="37"/>
      <c r="K694" s="37"/>
      <c r="L694" s="37">
        <v>3.1720000000000002</v>
      </c>
      <c r="M694" s="37">
        <v>32.322000000000003</v>
      </c>
      <c r="N694" s="37">
        <v>43.716000000000001</v>
      </c>
      <c r="O694" s="37">
        <v>55.688000000000002</v>
      </c>
      <c r="P694" s="37">
        <v>335.08100000000002</v>
      </c>
      <c r="R694">
        <v>1770.826</v>
      </c>
      <c r="T694">
        <v>62.113</v>
      </c>
      <c r="U694">
        <v>6.2110000000000003</v>
      </c>
      <c r="V694">
        <v>68.323999999999998</v>
      </c>
    </row>
    <row r="695" spans="1:22" ht="13.8" thickBot="1" x14ac:dyDescent="0.3">
      <c r="A695" s="140"/>
      <c r="B695" s="141"/>
      <c r="C695" s="37" t="s">
        <v>27</v>
      </c>
      <c r="D695" s="37">
        <v>0</v>
      </c>
      <c r="E695" s="37">
        <v>0</v>
      </c>
      <c r="F695" s="37">
        <v>0</v>
      </c>
      <c r="G695" s="37">
        <v>0</v>
      </c>
      <c r="H695" s="37">
        <v>0</v>
      </c>
      <c r="I695" s="37">
        <v>0</v>
      </c>
      <c r="J695" s="37">
        <v>0</v>
      </c>
      <c r="K695" s="37">
        <v>0</v>
      </c>
      <c r="L695" s="37">
        <v>0</v>
      </c>
      <c r="M695" s="37">
        <v>0</v>
      </c>
      <c r="N695" s="37">
        <v>0</v>
      </c>
      <c r="O695" s="37">
        <v>0</v>
      </c>
      <c r="P695" s="37">
        <v>0</v>
      </c>
      <c r="R695">
        <v>884.44799999999998</v>
      </c>
      <c r="T695">
        <v>55.92</v>
      </c>
      <c r="U695">
        <v>5.5919999999999996</v>
      </c>
      <c r="V695">
        <v>61.512</v>
      </c>
    </row>
    <row r="696" spans="1:22" ht="13.8" thickBot="1" x14ac:dyDescent="0.3">
      <c r="A696" s="140"/>
      <c r="B696" s="141"/>
      <c r="C696" s="37" t="s">
        <v>28</v>
      </c>
      <c r="D696" s="37">
        <v>0</v>
      </c>
      <c r="E696" s="37">
        <v>0</v>
      </c>
      <c r="F696" s="37">
        <v>0</v>
      </c>
      <c r="G696" s="37">
        <v>0</v>
      </c>
      <c r="H696" s="37">
        <v>0</v>
      </c>
      <c r="I696" s="37">
        <v>0</v>
      </c>
      <c r="J696" s="37">
        <v>0</v>
      </c>
      <c r="K696" s="37">
        <v>0</v>
      </c>
      <c r="L696" s="37">
        <v>0</v>
      </c>
      <c r="M696" s="37">
        <v>0</v>
      </c>
      <c r="N696" s="37">
        <v>0</v>
      </c>
      <c r="O696" s="37">
        <v>0</v>
      </c>
      <c r="P696" s="37">
        <v>0</v>
      </c>
      <c r="R696">
        <v>35.561999999999998</v>
      </c>
      <c r="T696">
        <v>48.872999999999998</v>
      </c>
      <c r="U696">
        <v>4.8869999999999996</v>
      </c>
      <c r="V696">
        <v>53.76</v>
      </c>
    </row>
    <row r="697" spans="1:22" ht="13.8" thickBot="1" x14ac:dyDescent="0.3">
      <c r="A697" s="140"/>
      <c r="B697" s="141"/>
      <c r="C697" s="37" t="s">
        <v>29</v>
      </c>
      <c r="D697" s="37">
        <v>0</v>
      </c>
      <c r="E697" s="37">
        <v>0</v>
      </c>
      <c r="F697" s="37">
        <v>0</v>
      </c>
      <c r="G697" s="37">
        <v>0</v>
      </c>
      <c r="H697" s="37">
        <v>0</v>
      </c>
      <c r="I697" s="37">
        <v>0</v>
      </c>
      <c r="J697" s="37">
        <v>0</v>
      </c>
      <c r="K697" s="37">
        <v>0</v>
      </c>
      <c r="L697" s="37">
        <v>0</v>
      </c>
      <c r="M697" s="37">
        <v>0</v>
      </c>
      <c r="N697" s="37">
        <v>0</v>
      </c>
      <c r="O697" s="37">
        <v>0</v>
      </c>
      <c r="P697" s="37">
        <v>0</v>
      </c>
      <c r="R697">
        <v>0</v>
      </c>
      <c r="T697">
        <v>30.713999999999999</v>
      </c>
      <c r="U697">
        <v>3.0710000000000002</v>
      </c>
      <c r="V697">
        <v>33.784999999999997</v>
      </c>
    </row>
    <row r="698" spans="1:22" ht="13.8" thickBot="1" x14ac:dyDescent="0.3">
      <c r="A698" s="140"/>
      <c r="B698" s="141"/>
      <c r="C698" s="37" t="s">
        <v>30</v>
      </c>
      <c r="D698" s="37">
        <v>6.2110000000000003</v>
      </c>
      <c r="E698" s="37">
        <v>5.5919999999999996</v>
      </c>
      <c r="F698" s="37">
        <v>4.8869999999999996</v>
      </c>
      <c r="G698" s="37">
        <v>3.0710000000000002</v>
      </c>
      <c r="H698" s="37">
        <v>0.25600000000000001</v>
      </c>
      <c r="I698" s="37"/>
      <c r="J698" s="37"/>
      <c r="K698" s="37"/>
      <c r="L698" s="37">
        <v>0.317</v>
      </c>
      <c r="M698" s="37">
        <v>3.2320000000000002</v>
      </c>
      <c r="N698" s="37">
        <v>4.3719999999999999</v>
      </c>
      <c r="O698" s="37">
        <v>5.569</v>
      </c>
      <c r="P698" s="37">
        <v>33.506999999999998</v>
      </c>
      <c r="R698">
        <v>0</v>
      </c>
      <c r="T698">
        <v>2.5630000000000002</v>
      </c>
      <c r="U698">
        <v>0.25600000000000001</v>
      </c>
      <c r="V698">
        <v>2.819</v>
      </c>
    </row>
    <row r="699" spans="1:22" ht="13.8" thickBot="1" x14ac:dyDescent="0.3">
      <c r="A699" s="140"/>
      <c r="B699" s="141"/>
      <c r="C699" s="37" t="s">
        <v>31</v>
      </c>
      <c r="D699" s="37">
        <v>68.323999999999998</v>
      </c>
      <c r="E699" s="37">
        <v>61.512</v>
      </c>
      <c r="F699" s="37">
        <v>53.76</v>
      </c>
      <c r="G699" s="37">
        <v>33.784999999999997</v>
      </c>
      <c r="H699" s="37">
        <v>2.819</v>
      </c>
      <c r="I699" s="37"/>
      <c r="J699" s="37"/>
      <c r="K699" s="37"/>
      <c r="L699" s="37">
        <v>3.4889999999999999</v>
      </c>
      <c r="M699" s="37">
        <v>35.554000000000002</v>
      </c>
      <c r="N699" s="37">
        <v>48.088000000000001</v>
      </c>
      <c r="O699" s="37">
        <v>61.256999999999998</v>
      </c>
      <c r="P699" s="37">
        <v>368.58800000000002</v>
      </c>
      <c r="R699">
        <v>2690.8359999999998</v>
      </c>
    </row>
    <row r="700" spans="1:22" ht="13.8" hidden="1" thickBot="1" x14ac:dyDescent="0.3">
      <c r="A700" s="89"/>
      <c r="B700" s="89"/>
      <c r="C700" s="45" t="s">
        <v>242</v>
      </c>
      <c r="D700" s="45">
        <v>212197.45900000003</v>
      </c>
      <c r="E700" s="45">
        <v>182469.91699999999</v>
      </c>
      <c r="F700" s="90">
        <v>183775.52299999996</v>
      </c>
      <c r="G700" s="45">
        <v>104851.69100000002</v>
      </c>
      <c r="H700" s="45">
        <v>18127.266999999993</v>
      </c>
      <c r="I700" s="45">
        <v>0</v>
      </c>
      <c r="J700" s="45">
        <v>0</v>
      </c>
      <c r="K700" s="45">
        <v>0</v>
      </c>
      <c r="L700" s="45">
        <v>0</v>
      </c>
      <c r="M700" s="45">
        <v>109877.91999999998</v>
      </c>
      <c r="N700" s="45">
        <v>137326.96800000002</v>
      </c>
      <c r="O700" s="45">
        <v>189849.80799999999</v>
      </c>
      <c r="P700" s="45">
        <v>1138476.5530000001</v>
      </c>
      <c r="R700">
        <v>1139884.75</v>
      </c>
    </row>
    <row r="701" spans="1:22" ht="13.8" hidden="1" thickBot="1" x14ac:dyDescent="0.3">
      <c r="A701" s="89"/>
      <c r="B701" s="89" t="s">
        <v>241</v>
      </c>
      <c r="C701" s="45" t="s">
        <v>243</v>
      </c>
      <c r="D701" s="90">
        <v>32463.697000000004</v>
      </c>
      <c r="E701" s="45">
        <v>30372.222999999998</v>
      </c>
      <c r="F701" s="90">
        <v>32463.979000000003</v>
      </c>
      <c r="G701" s="90">
        <v>31418.054999999997</v>
      </c>
      <c r="H701" s="45">
        <v>29950.710005000004</v>
      </c>
      <c r="I701" s="93">
        <v>25234.122000000003</v>
      </c>
      <c r="J701" s="93">
        <v>26776.145</v>
      </c>
      <c r="K701" s="90">
        <v>26294.361000000001</v>
      </c>
      <c r="L701" s="45">
        <v>28916.81</v>
      </c>
      <c r="M701" s="45">
        <v>32463.793000000001</v>
      </c>
      <c r="N701" s="90">
        <v>31417.874999999996</v>
      </c>
      <c r="O701" s="45">
        <v>32463.793000000001</v>
      </c>
      <c r="P701" s="45">
        <v>360235.563005</v>
      </c>
      <c r="R701">
        <v>362624.18199999997</v>
      </c>
    </row>
    <row r="702" spans="1:22" ht="13.8" hidden="1" thickBot="1" x14ac:dyDescent="0.3">
      <c r="A702" s="89"/>
      <c r="B702" s="89"/>
      <c r="C702" s="45" t="s">
        <v>244</v>
      </c>
      <c r="D702" s="90">
        <v>13201.168999999998</v>
      </c>
      <c r="E702" s="45">
        <v>11273.513999999999</v>
      </c>
      <c r="F702" s="90">
        <v>11300.887999999999</v>
      </c>
      <c r="G702" s="90">
        <v>6048.5350000000008</v>
      </c>
      <c r="H702" s="45">
        <v>954.78100000000006</v>
      </c>
      <c r="I702" s="45">
        <v>0</v>
      </c>
      <c r="J702" s="45">
        <v>0</v>
      </c>
      <c r="K702" s="45">
        <v>0</v>
      </c>
      <c r="L702" s="45">
        <v>0</v>
      </c>
      <c r="M702" s="45">
        <v>6362.9080000000013</v>
      </c>
      <c r="N702" s="90">
        <v>8232.8249999999989</v>
      </c>
      <c r="O702" s="45">
        <v>11723.795</v>
      </c>
      <c r="P702" s="45">
        <v>69098.415000000008</v>
      </c>
      <c r="R702">
        <v>69098.414999999994</v>
      </c>
      <c r="T702">
        <v>3.1720000000000002</v>
      </c>
      <c r="U702">
        <v>0.317</v>
      </c>
      <c r="V702">
        <v>3.4889999999999999</v>
      </c>
    </row>
    <row r="703" spans="1:22" ht="13.8" hidden="1" thickBot="1" x14ac:dyDescent="0.3">
      <c r="A703" s="89"/>
      <c r="B703" s="89"/>
      <c r="C703" s="45" t="s">
        <v>245</v>
      </c>
      <c r="D703" s="45">
        <v>473.37900000000002</v>
      </c>
      <c r="E703" s="45">
        <v>442.83900000000006</v>
      </c>
      <c r="F703" s="45">
        <v>473.37900000000002</v>
      </c>
      <c r="G703" s="45">
        <v>458.10800000000006</v>
      </c>
      <c r="H703" s="45">
        <v>473.38</v>
      </c>
      <c r="I703" s="45">
        <v>458.10800000000006</v>
      </c>
      <c r="J703" s="45">
        <v>388.19499999999999</v>
      </c>
      <c r="K703" s="45">
        <v>344.779</v>
      </c>
      <c r="L703" s="45">
        <v>458.10800000000006</v>
      </c>
      <c r="M703" s="45">
        <v>473.37900000000002</v>
      </c>
      <c r="N703" s="45">
        <v>458.10800000000006</v>
      </c>
      <c r="O703" s="45">
        <v>473.37900000000002</v>
      </c>
      <c r="P703" s="45">
        <v>5375.1409999999996</v>
      </c>
      <c r="R703">
        <v>5375.1409999999996</v>
      </c>
      <c r="T703">
        <v>32.322000000000003</v>
      </c>
      <c r="U703">
        <v>3.2320000000000002</v>
      </c>
      <c r="V703">
        <v>35.554000000000002</v>
      </c>
    </row>
    <row r="704" spans="1:22" ht="13.8" hidden="1" thickBot="1" x14ac:dyDescent="0.3">
      <c r="A704" s="89"/>
      <c r="B704" s="89"/>
      <c r="C704" s="45" t="s">
        <v>246</v>
      </c>
      <c r="D704" s="45">
        <v>1666.4150000000002</v>
      </c>
      <c r="E704" s="45">
        <v>1420.9379999999996</v>
      </c>
      <c r="F704" s="45">
        <v>1421.0500000000002</v>
      </c>
      <c r="G704" s="45">
        <v>740.50400000000002</v>
      </c>
      <c r="H704" s="45">
        <v>117.152</v>
      </c>
      <c r="I704" s="45">
        <v>6.7249999999999996</v>
      </c>
      <c r="J704" s="45">
        <v>4.3940000000000001</v>
      </c>
      <c r="K704" s="45">
        <v>6.367</v>
      </c>
      <c r="L704" s="45">
        <v>6.7249999999999996</v>
      </c>
      <c r="M704" s="45">
        <v>777.48800000000006</v>
      </c>
      <c r="N704" s="90">
        <v>1021.4789999999999</v>
      </c>
      <c r="O704" s="45">
        <v>1472.0970000000002</v>
      </c>
      <c r="P704" s="45">
        <v>8661.3340000000007</v>
      </c>
      <c r="R704">
        <v>10552.032999999999</v>
      </c>
      <c r="T704">
        <v>43.716000000000001</v>
      </c>
      <c r="U704">
        <v>4.3719999999999999</v>
      </c>
      <c r="V704">
        <v>48.088000000000001</v>
      </c>
    </row>
    <row r="705" spans="1:22" ht="13.8" hidden="1" thickBot="1" x14ac:dyDescent="0.3">
      <c r="A705" s="89"/>
      <c r="B705" s="89"/>
      <c r="C705" s="45" t="s">
        <v>247</v>
      </c>
      <c r="D705" s="45">
        <v>260002.11900000004</v>
      </c>
      <c r="E705" s="45">
        <v>225979.43099999998</v>
      </c>
      <c r="F705" s="45">
        <v>229434.81899999999</v>
      </c>
      <c r="G705" s="45">
        <v>143516.89299999998</v>
      </c>
      <c r="H705" s="45">
        <v>49623.290004999995</v>
      </c>
      <c r="I705" s="93">
        <v>25698.955000000002</v>
      </c>
      <c r="J705" s="93">
        <v>27168.734</v>
      </c>
      <c r="K705" s="90">
        <v>26645.506999999998</v>
      </c>
      <c r="L705" s="45">
        <v>29381.643</v>
      </c>
      <c r="M705" s="45">
        <v>149955.48799999998</v>
      </c>
      <c r="N705" s="45">
        <v>178457.25499999998</v>
      </c>
      <c r="O705" s="45">
        <v>235982.87199999997</v>
      </c>
      <c r="P705" s="94">
        <v>1581847.0060049996</v>
      </c>
      <c r="R705">
        <v>1587534.5209999999</v>
      </c>
      <c r="T705">
        <v>55.688000000000002</v>
      </c>
      <c r="U705">
        <v>5.569</v>
      </c>
      <c r="V705">
        <v>61.256999999999998</v>
      </c>
    </row>
    <row r="706" spans="1:22" x14ac:dyDescent="0.25">
      <c r="C706" s="122"/>
      <c r="D706" s="122"/>
      <c r="E706" s="122"/>
      <c r="F706" s="122"/>
      <c r="G706" s="122"/>
      <c r="H706" s="122"/>
      <c r="I706" s="123"/>
      <c r="J706" s="123"/>
      <c r="K706" s="124"/>
      <c r="L706" s="122"/>
      <c r="M706" s="122"/>
      <c r="N706" s="122"/>
      <c r="O706" s="122"/>
      <c r="P706" s="125"/>
      <c r="U706">
        <v>33.506999999999998</v>
      </c>
      <c r="V706">
        <v>368.58800000000002</v>
      </c>
    </row>
    <row r="707" spans="1:22" x14ac:dyDescent="0.25">
      <c r="C707" s="122"/>
      <c r="D707" s="122"/>
      <c r="E707" s="122"/>
      <c r="F707" s="122"/>
      <c r="G707" s="122"/>
      <c r="H707" s="122"/>
      <c r="I707" s="123"/>
      <c r="J707" s="123"/>
      <c r="K707" s="124"/>
      <c r="L707" s="122"/>
      <c r="M707" s="122"/>
      <c r="N707" s="122"/>
      <c r="O707" s="122"/>
      <c r="P707" s="125"/>
    </row>
    <row r="708" spans="1:22" x14ac:dyDescent="0.25">
      <c r="C708" s="122"/>
      <c r="D708" s="122"/>
      <c r="E708" s="122"/>
      <c r="F708" s="122"/>
      <c r="G708" s="122"/>
      <c r="H708" s="122"/>
      <c r="I708" s="123"/>
      <c r="J708" s="123"/>
      <c r="K708" s="124"/>
      <c r="L708" s="122"/>
      <c r="M708" s="122"/>
      <c r="N708" s="122"/>
      <c r="O708" s="122"/>
      <c r="P708" s="125"/>
    </row>
    <row r="709" spans="1:22" x14ac:dyDescent="0.25">
      <c r="C709" s="122"/>
      <c r="D709" s="122"/>
      <c r="E709" s="122"/>
      <c r="F709" s="122"/>
      <c r="G709" s="122"/>
      <c r="H709" s="122"/>
      <c r="I709" s="123"/>
      <c r="J709" s="123"/>
      <c r="K709" s="124"/>
      <c r="L709" s="122"/>
      <c r="M709" s="122"/>
      <c r="N709" s="122"/>
      <c r="O709" s="122"/>
      <c r="P709" s="125"/>
    </row>
    <row r="710" spans="1:22" x14ac:dyDescent="0.25">
      <c r="C710" s="122"/>
      <c r="D710" s="122"/>
      <c r="E710" s="122"/>
      <c r="F710" s="122"/>
      <c r="G710" s="122"/>
      <c r="H710" s="122"/>
      <c r="I710" s="123"/>
      <c r="J710" s="123"/>
      <c r="K710" s="124"/>
      <c r="L710" s="122"/>
      <c r="M710" s="122"/>
      <c r="N710" s="122"/>
      <c r="O710" s="122"/>
      <c r="P710" s="125"/>
    </row>
    <row r="711" spans="1:22" x14ac:dyDescent="0.25">
      <c r="C711" s="122"/>
      <c r="D711" s="122"/>
      <c r="E711" s="122"/>
      <c r="F711" s="122"/>
      <c r="G711" s="122"/>
      <c r="H711" s="122"/>
      <c r="I711" s="123"/>
      <c r="J711" s="123"/>
      <c r="K711" s="124"/>
      <c r="L711" s="122"/>
      <c r="M711" s="122"/>
      <c r="N711" s="122"/>
      <c r="O711" s="122"/>
      <c r="P711" s="125"/>
    </row>
    <row r="712" spans="1:22" x14ac:dyDescent="0.25">
      <c r="C712" s="122"/>
      <c r="D712" s="122"/>
      <c r="E712" s="122"/>
      <c r="F712" s="122"/>
      <c r="G712" s="122"/>
      <c r="H712" s="122"/>
      <c r="I712" s="123"/>
      <c r="J712" s="123"/>
      <c r="K712" s="124"/>
      <c r="L712" s="122"/>
      <c r="M712" s="122"/>
      <c r="N712" s="122"/>
      <c r="O712" s="122"/>
      <c r="P712" s="125"/>
    </row>
    <row r="713" spans="1:22" ht="13.8" thickBot="1" x14ac:dyDescent="0.3"/>
    <row r="714" spans="1:22" ht="16.8" thickBot="1" x14ac:dyDescent="0.3">
      <c r="A714" s="176" t="s">
        <v>119</v>
      </c>
      <c r="B714" s="177"/>
      <c r="C714" s="177"/>
      <c r="D714" s="177"/>
      <c r="E714" s="177"/>
      <c r="F714" s="177"/>
      <c r="G714" s="177"/>
      <c r="H714" s="177"/>
      <c r="I714" s="177"/>
      <c r="J714" s="177"/>
      <c r="K714" s="177"/>
      <c r="L714" s="177"/>
      <c r="M714" s="177"/>
      <c r="N714" s="177"/>
      <c r="O714" s="177"/>
      <c r="P714" s="178"/>
    </row>
    <row r="715" spans="1:22" ht="13.5" customHeight="1" thickBot="1" x14ac:dyDescent="0.3">
      <c r="A715" s="179" t="s">
        <v>8</v>
      </c>
      <c r="B715" s="181" t="s">
        <v>120</v>
      </c>
      <c r="C715" s="151"/>
      <c r="D715" s="153" t="s">
        <v>115</v>
      </c>
      <c r="E715" s="154"/>
      <c r="F715" s="154"/>
      <c r="G715" s="154"/>
      <c r="H715" s="154"/>
      <c r="I715" s="154"/>
      <c r="J715" s="154"/>
      <c r="K715" s="154"/>
      <c r="L715" s="154"/>
      <c r="M715" s="154"/>
      <c r="N715" s="154"/>
      <c r="O715" s="154"/>
      <c r="P715" s="155"/>
    </row>
    <row r="716" spans="1:22" ht="13.8" thickBot="1" x14ac:dyDescent="0.3">
      <c r="A716" s="180"/>
      <c r="B716" s="182"/>
      <c r="C716" s="152"/>
      <c r="D716" s="36" t="s">
        <v>10</v>
      </c>
      <c r="E716" s="37" t="s">
        <v>11</v>
      </c>
      <c r="F716" s="35" t="s">
        <v>12</v>
      </c>
      <c r="G716" s="36" t="s">
        <v>13</v>
      </c>
      <c r="H716" s="35" t="s">
        <v>14</v>
      </c>
      <c r="I716" s="35" t="s">
        <v>15</v>
      </c>
      <c r="J716" s="35" t="s">
        <v>16</v>
      </c>
      <c r="K716" s="36" t="s">
        <v>17</v>
      </c>
      <c r="L716" s="37" t="s">
        <v>18</v>
      </c>
      <c r="M716" s="36" t="s">
        <v>19</v>
      </c>
      <c r="N716" s="36" t="s">
        <v>20</v>
      </c>
      <c r="O716" s="36" t="s">
        <v>21</v>
      </c>
      <c r="P716" s="35" t="s">
        <v>22</v>
      </c>
    </row>
    <row r="717" spans="1:22" s="19" customFormat="1" ht="13.8" hidden="1" thickBot="1" x14ac:dyDescent="0.3">
      <c r="A717" s="166">
        <v>1</v>
      </c>
      <c r="B717" s="184" t="s">
        <v>127</v>
      </c>
      <c r="C717" s="45" t="s">
        <v>242</v>
      </c>
      <c r="D717" s="45">
        <v>13506.278999999999</v>
      </c>
      <c r="E717" s="45">
        <v>11596.28</v>
      </c>
      <c r="F717" s="45">
        <v>11661.804</v>
      </c>
      <c r="G717" s="45">
        <v>6560.2860000000001</v>
      </c>
      <c r="H717" s="45">
        <v>1109.45</v>
      </c>
      <c r="I717" s="45">
        <v>0</v>
      </c>
      <c r="J717" s="45">
        <v>0</v>
      </c>
      <c r="K717" s="45">
        <v>0</v>
      </c>
      <c r="L717" s="45">
        <v>3.4359999999999999</v>
      </c>
      <c r="M717" s="45">
        <v>6860.3309999999992</v>
      </c>
      <c r="N717" s="45">
        <v>8642.5290000000005</v>
      </c>
      <c r="O717" s="45">
        <v>12026.563</v>
      </c>
      <c r="P717" s="45">
        <v>71966.957999999999</v>
      </c>
    </row>
    <row r="718" spans="1:22" s="19" customFormat="1" ht="13.8" hidden="1" thickBot="1" x14ac:dyDescent="0.3">
      <c r="A718" s="167"/>
      <c r="B718" s="185"/>
      <c r="C718" s="45" t="s">
        <v>243</v>
      </c>
      <c r="D718" s="45">
        <v>1067.9590000000001</v>
      </c>
      <c r="E718" s="45">
        <v>1002.052</v>
      </c>
      <c r="F718" s="45">
        <v>1068.241</v>
      </c>
      <c r="G718" s="45">
        <v>1035.1379999999999</v>
      </c>
      <c r="H718" s="45">
        <v>1055.4150049999998</v>
      </c>
      <c r="I718" s="45">
        <v>807.404</v>
      </c>
      <c r="J718" s="45">
        <v>869.25000000000011</v>
      </c>
      <c r="K718" s="45">
        <v>839.846</v>
      </c>
      <c r="L718" s="45">
        <v>1007.516</v>
      </c>
      <c r="M718" s="45">
        <v>1068.241</v>
      </c>
      <c r="N718" s="45">
        <v>1035.1379999999999</v>
      </c>
      <c r="O718" s="45">
        <v>1068.241</v>
      </c>
      <c r="P718" s="45">
        <v>11924.441005000001</v>
      </c>
    </row>
    <row r="719" spans="1:22" s="19" customFormat="1" ht="13.8" hidden="1" thickBot="1" x14ac:dyDescent="0.3">
      <c r="A719" s="167"/>
      <c r="B719" s="185"/>
      <c r="C719" s="45" t="s">
        <v>244</v>
      </c>
      <c r="D719" s="45">
        <v>1498.0090000000002</v>
      </c>
      <c r="E719" s="45">
        <v>1279.7860000000001</v>
      </c>
      <c r="F719" s="45">
        <v>1283.29</v>
      </c>
      <c r="G719" s="45">
        <v>689.60400000000004</v>
      </c>
      <c r="H719" s="45">
        <v>109.52699999999999</v>
      </c>
      <c r="I719" s="45">
        <v>0</v>
      </c>
      <c r="J719" s="45">
        <v>0</v>
      </c>
      <c r="K719" s="45">
        <v>0</v>
      </c>
      <c r="L719" s="45">
        <v>0</v>
      </c>
      <c r="M719" s="45">
        <v>736.63499999999999</v>
      </c>
      <c r="N719" s="45">
        <v>950.81700000000012</v>
      </c>
      <c r="O719" s="45">
        <v>1351.3400000000004</v>
      </c>
      <c r="P719" s="45">
        <v>7899.0079999999998</v>
      </c>
    </row>
    <row r="720" spans="1:22" s="19" customFormat="1" ht="13.8" hidden="1" thickBot="1" x14ac:dyDescent="0.3">
      <c r="A720" s="167"/>
      <c r="B720" s="185"/>
      <c r="C720" s="45" t="s">
        <v>245</v>
      </c>
      <c r="D720" s="45">
        <v>0</v>
      </c>
      <c r="E720" s="45">
        <v>0</v>
      </c>
      <c r="F720" s="45">
        <v>0</v>
      </c>
      <c r="G720" s="45">
        <v>0</v>
      </c>
      <c r="H720" s="45">
        <v>0</v>
      </c>
      <c r="I720" s="45">
        <v>0</v>
      </c>
      <c r="J720" s="45">
        <v>0</v>
      </c>
      <c r="K720" s="45">
        <v>0</v>
      </c>
      <c r="L720" s="45">
        <v>0</v>
      </c>
      <c r="M720" s="45">
        <v>0</v>
      </c>
      <c r="N720" s="45">
        <v>0</v>
      </c>
      <c r="O720" s="45">
        <v>0</v>
      </c>
      <c r="P720" s="45">
        <v>0</v>
      </c>
      <c r="R720" s="91" t="s">
        <v>248</v>
      </c>
    </row>
    <row r="721" spans="1:16" s="19" customFormat="1" ht="13.8" hidden="1" thickBot="1" x14ac:dyDescent="0.3">
      <c r="A721" s="167"/>
      <c r="B721" s="185"/>
      <c r="C721" s="45" t="s">
        <v>246</v>
      </c>
      <c r="D721" s="45">
        <v>17.587</v>
      </c>
      <c r="E721" s="45">
        <v>15.302999999999999</v>
      </c>
      <c r="F721" s="45">
        <v>14.622999999999999</v>
      </c>
      <c r="G721" s="45">
        <v>8.2740000000000009</v>
      </c>
      <c r="H721" s="45">
        <v>1.077</v>
      </c>
      <c r="I721" s="45">
        <v>0</v>
      </c>
      <c r="J721" s="45">
        <v>0</v>
      </c>
      <c r="K721" s="45">
        <v>0</v>
      </c>
      <c r="L721" s="45">
        <v>0.317</v>
      </c>
      <c r="M721" s="45">
        <v>8.2279999999999998</v>
      </c>
      <c r="N721" s="45">
        <v>10.852</v>
      </c>
      <c r="O721" s="45">
        <v>14.809000000000001</v>
      </c>
      <c r="P721" s="45">
        <v>91.07</v>
      </c>
    </row>
    <row r="722" spans="1:16" s="19" customFormat="1" ht="13.8" hidden="1" thickBot="1" x14ac:dyDescent="0.3">
      <c r="A722" s="168"/>
      <c r="B722" s="186"/>
      <c r="C722" s="45" t="s">
        <v>247</v>
      </c>
      <c r="D722" s="45">
        <v>16089.833999999999</v>
      </c>
      <c r="E722" s="45">
        <v>13893.421</v>
      </c>
      <c r="F722" s="45">
        <v>14027.957999999999</v>
      </c>
      <c r="G722" s="45">
        <v>8293.3019999999997</v>
      </c>
      <c r="H722" s="45">
        <v>2275.4690049999999</v>
      </c>
      <c r="I722" s="45">
        <v>807.404</v>
      </c>
      <c r="J722" s="45">
        <v>869.25000000000011</v>
      </c>
      <c r="K722" s="45">
        <v>839.846</v>
      </c>
      <c r="L722" s="45">
        <v>1011.269</v>
      </c>
      <c r="M722" s="45">
        <v>8673.4349999999977</v>
      </c>
      <c r="N722" s="45">
        <v>10639.336000000003</v>
      </c>
      <c r="O722" s="45">
        <v>14460.953</v>
      </c>
      <c r="P722" s="45">
        <v>91881.477005000008</v>
      </c>
    </row>
    <row r="723" spans="1:16" ht="13.8" thickBot="1" x14ac:dyDescent="0.3">
      <c r="A723" s="142">
        <v>1</v>
      </c>
      <c r="B723" s="145" t="s">
        <v>126</v>
      </c>
      <c r="C723" s="37" t="s">
        <v>26</v>
      </c>
      <c r="D723" s="37">
        <f>D717+D729+D765+D771</f>
        <v>28838.524999999998</v>
      </c>
      <c r="E723" s="37">
        <f t="shared" ref="E723:P723" si="6">E717+E729+E765+E771</f>
        <v>24741.655999999999</v>
      </c>
      <c r="F723" s="37">
        <f t="shared" si="6"/>
        <v>24859.684000000001</v>
      </c>
      <c r="G723" s="37">
        <f t="shared" si="6"/>
        <v>13805.623000000001</v>
      </c>
      <c r="H723" s="37">
        <f t="shared" si="6"/>
        <v>2295.2870000000003</v>
      </c>
      <c r="I723" s="37">
        <f t="shared" si="6"/>
        <v>0</v>
      </c>
      <c r="J723" s="37">
        <f t="shared" si="6"/>
        <v>0</v>
      </c>
      <c r="K723" s="37">
        <f t="shared" si="6"/>
        <v>0</v>
      </c>
      <c r="L723" s="37">
        <f t="shared" si="6"/>
        <v>5.2320000000000002</v>
      </c>
      <c r="M723" s="37">
        <f t="shared" si="6"/>
        <v>14451.198999999999</v>
      </c>
      <c r="N723" s="37">
        <f t="shared" si="6"/>
        <v>18331.961000000003</v>
      </c>
      <c r="O723" s="37">
        <f t="shared" si="6"/>
        <v>25665.097999999998</v>
      </c>
      <c r="P723" s="37">
        <f t="shared" si="6"/>
        <v>152994.26499999998</v>
      </c>
    </row>
    <row r="724" spans="1:16" ht="13.8" thickBot="1" x14ac:dyDescent="0.3">
      <c r="A724" s="143"/>
      <c r="B724" s="146"/>
      <c r="C724" s="37" t="s">
        <v>27</v>
      </c>
      <c r="D724" s="37">
        <f t="shared" ref="D724:P724" si="7">D718+D730+D766+D772</f>
        <v>2270.4159999999997</v>
      </c>
      <c r="E724" s="37">
        <f t="shared" si="7"/>
        <v>2126.9350000000004</v>
      </c>
      <c r="F724" s="37">
        <f t="shared" si="7"/>
        <v>2270.6979999999999</v>
      </c>
      <c r="G724" s="37">
        <f t="shared" si="7"/>
        <v>2198.8129999999996</v>
      </c>
      <c r="H724" s="37">
        <f t="shared" si="7"/>
        <v>2237.2200049999997</v>
      </c>
      <c r="I724" s="37">
        <f t="shared" si="7"/>
        <v>1827.6369999999999</v>
      </c>
      <c r="J724" s="37">
        <f t="shared" si="7"/>
        <v>1902.018</v>
      </c>
      <c r="K724" s="37">
        <f t="shared" si="7"/>
        <v>1812.51</v>
      </c>
      <c r="L724" s="37">
        <f t="shared" si="7"/>
        <v>2144.982</v>
      </c>
      <c r="M724" s="37">
        <f t="shared" si="7"/>
        <v>2270.5120000000002</v>
      </c>
      <c r="N724" s="37">
        <f t="shared" si="7"/>
        <v>2198.6329999999998</v>
      </c>
      <c r="O724" s="37">
        <f t="shared" si="7"/>
        <v>2270.5120000000002</v>
      </c>
      <c r="P724" s="37">
        <f t="shared" si="7"/>
        <v>25530.886005</v>
      </c>
    </row>
    <row r="725" spans="1:16" ht="13.8" thickBot="1" x14ac:dyDescent="0.3">
      <c r="A725" s="143"/>
      <c r="B725" s="146"/>
      <c r="C725" s="37" t="s">
        <v>28</v>
      </c>
      <c r="D725" s="37">
        <f t="shared" ref="D725:P725" si="8">D719+D731+D767+D773</f>
        <v>1965.9050000000002</v>
      </c>
      <c r="E725" s="37">
        <f t="shared" si="8"/>
        <v>1673.48</v>
      </c>
      <c r="F725" s="37">
        <f t="shared" si="8"/>
        <v>1673.452</v>
      </c>
      <c r="G725" s="37">
        <f t="shared" si="8"/>
        <v>867.23400000000004</v>
      </c>
      <c r="H725" s="37">
        <f t="shared" si="8"/>
        <v>129.97199999999998</v>
      </c>
      <c r="I725" s="37">
        <f t="shared" si="8"/>
        <v>0</v>
      </c>
      <c r="J725" s="37">
        <f t="shared" si="8"/>
        <v>0</v>
      </c>
      <c r="K725" s="37">
        <f t="shared" si="8"/>
        <v>0</v>
      </c>
      <c r="L725" s="37">
        <f t="shared" si="8"/>
        <v>0</v>
      </c>
      <c r="M725" s="37">
        <f t="shared" si="8"/>
        <v>924.27700000000004</v>
      </c>
      <c r="N725" s="37">
        <f t="shared" si="8"/>
        <v>1217.1330000000003</v>
      </c>
      <c r="O725" s="37">
        <f t="shared" si="8"/>
        <v>1757.8660000000004</v>
      </c>
      <c r="P725" s="37">
        <f t="shared" si="8"/>
        <v>10209.319</v>
      </c>
    </row>
    <row r="726" spans="1:16" ht="13.8" thickBot="1" x14ac:dyDescent="0.3">
      <c r="A726" s="143"/>
      <c r="B726" s="146"/>
      <c r="C726" s="37" t="s">
        <v>29</v>
      </c>
      <c r="D726" s="37">
        <f t="shared" ref="D726:P726" si="9">D720+D732+D768+D774</f>
        <v>188.62200000000001</v>
      </c>
      <c r="E726" s="37">
        <f t="shared" si="9"/>
        <v>176.453</v>
      </c>
      <c r="F726" s="37">
        <f t="shared" si="9"/>
        <v>188.62200000000001</v>
      </c>
      <c r="G726" s="37">
        <f t="shared" si="9"/>
        <v>182.53700000000001</v>
      </c>
      <c r="H726" s="37">
        <f t="shared" si="9"/>
        <v>188.62200000000001</v>
      </c>
      <c r="I726" s="37">
        <f t="shared" si="9"/>
        <v>182.53700000000001</v>
      </c>
      <c r="J726" s="37">
        <f t="shared" si="9"/>
        <v>103.438</v>
      </c>
      <c r="K726" s="37">
        <f t="shared" si="9"/>
        <v>188.62200000000001</v>
      </c>
      <c r="L726" s="37">
        <f t="shared" si="9"/>
        <v>182.53700000000001</v>
      </c>
      <c r="M726" s="37">
        <f t="shared" si="9"/>
        <v>188.62200000000001</v>
      </c>
      <c r="N726" s="37">
        <f t="shared" si="9"/>
        <v>182.53700000000001</v>
      </c>
      <c r="O726" s="37">
        <f t="shared" si="9"/>
        <v>188.62200000000001</v>
      </c>
      <c r="P726" s="37">
        <f t="shared" si="9"/>
        <v>2141.7710000000002</v>
      </c>
    </row>
    <row r="727" spans="1:16" ht="13.8" thickBot="1" x14ac:dyDescent="0.3">
      <c r="A727" s="143"/>
      <c r="B727" s="146"/>
      <c r="C727" s="37" t="s">
        <v>30</v>
      </c>
      <c r="D727" s="37">
        <f t="shared" ref="D727:P727" si="10">D721+D733+D769+D775</f>
        <v>575.38100000000009</v>
      </c>
      <c r="E727" s="37">
        <f t="shared" si="10"/>
        <v>494.536</v>
      </c>
      <c r="F727" s="37">
        <f t="shared" si="10"/>
        <v>496.06000000000006</v>
      </c>
      <c r="G727" s="37">
        <f t="shared" si="10"/>
        <v>273.21100000000001</v>
      </c>
      <c r="H727" s="37">
        <f t="shared" si="10"/>
        <v>48.872999999999998</v>
      </c>
      <c r="I727" s="37">
        <f t="shared" si="10"/>
        <v>5.476</v>
      </c>
      <c r="J727" s="37">
        <f t="shared" si="10"/>
        <v>3.1040000000000001</v>
      </c>
      <c r="K727" s="37">
        <f t="shared" si="10"/>
        <v>5.6589999999999998</v>
      </c>
      <c r="L727" s="37">
        <f t="shared" si="10"/>
        <v>5.7930000000000001</v>
      </c>
      <c r="M727" s="37">
        <f t="shared" si="10"/>
        <v>285.89199999999994</v>
      </c>
      <c r="N727" s="37">
        <f t="shared" si="10"/>
        <v>364.65700000000004</v>
      </c>
      <c r="O727" s="37">
        <f t="shared" si="10"/>
        <v>512.33199999999999</v>
      </c>
      <c r="P727" s="37">
        <f t="shared" si="10"/>
        <v>3070.9739999999993</v>
      </c>
    </row>
    <row r="728" spans="1:16" ht="13.8" thickBot="1" x14ac:dyDescent="0.3">
      <c r="A728" s="144"/>
      <c r="B728" s="147"/>
      <c r="C728" s="37" t="s">
        <v>31</v>
      </c>
      <c r="D728" s="37">
        <f t="shared" ref="D728:P728" si="11">D722+D734+D770+D776</f>
        <v>33838.849000000002</v>
      </c>
      <c r="E728" s="37">
        <f t="shared" si="11"/>
        <v>29213.059999999998</v>
      </c>
      <c r="F728" s="37">
        <f t="shared" si="11"/>
        <v>29488.515999999996</v>
      </c>
      <c r="G728" s="37">
        <f t="shared" si="11"/>
        <v>17327.418000000001</v>
      </c>
      <c r="H728" s="37">
        <f t="shared" si="11"/>
        <v>4899.974005</v>
      </c>
      <c r="I728" s="37">
        <f t="shared" si="11"/>
        <v>2015.6499999999999</v>
      </c>
      <c r="J728" s="37">
        <f t="shared" si="11"/>
        <v>2008.56</v>
      </c>
      <c r="K728" s="37">
        <f t="shared" si="11"/>
        <v>2006.7910000000002</v>
      </c>
      <c r="L728" s="37">
        <f t="shared" si="11"/>
        <v>2338.5439999999999</v>
      </c>
      <c r="M728" s="37">
        <f t="shared" si="11"/>
        <v>18120.501999999997</v>
      </c>
      <c r="N728" s="37">
        <f t="shared" si="11"/>
        <v>22294.921000000002</v>
      </c>
      <c r="O728" s="37">
        <f t="shared" si="11"/>
        <v>30394.43</v>
      </c>
      <c r="P728" s="37">
        <f t="shared" si="11"/>
        <v>193947.21500500001</v>
      </c>
    </row>
    <row r="729" spans="1:16" ht="13.8" hidden="1" thickBot="1" x14ac:dyDescent="0.3">
      <c r="A729" s="166">
        <v>2</v>
      </c>
      <c r="B729" s="175" t="s">
        <v>122</v>
      </c>
      <c r="C729" s="45" t="s">
        <v>242</v>
      </c>
      <c r="D729" s="45">
        <v>73.635999999999996</v>
      </c>
      <c r="E729" s="45">
        <v>62.88</v>
      </c>
      <c r="F729" s="45">
        <v>63.027999999999999</v>
      </c>
      <c r="G729" s="45">
        <v>33.712000000000003</v>
      </c>
      <c r="H729" s="45">
        <v>5.3140000000000001</v>
      </c>
      <c r="I729" s="45">
        <v>0</v>
      </c>
      <c r="J729" s="45">
        <v>0</v>
      </c>
      <c r="K729" s="45">
        <v>0</v>
      </c>
      <c r="L729" s="45">
        <v>0</v>
      </c>
      <c r="M729" s="45">
        <v>35.392000000000003</v>
      </c>
      <c r="N729" s="45">
        <v>45.814</v>
      </c>
      <c r="O729" s="45">
        <v>65.260000000000005</v>
      </c>
      <c r="P729" s="45">
        <v>385.036</v>
      </c>
    </row>
    <row r="730" spans="1:16" ht="13.8" hidden="1" thickBot="1" x14ac:dyDescent="0.3">
      <c r="A730" s="167"/>
      <c r="B730" s="170"/>
      <c r="C730" s="45" t="s">
        <v>243</v>
      </c>
      <c r="D730" s="45">
        <v>1.1359999999999999</v>
      </c>
      <c r="E730" s="45">
        <v>1.0620000000000001</v>
      </c>
      <c r="F730" s="45">
        <v>1.1359999999999999</v>
      </c>
      <c r="G730" s="45">
        <v>1.1000000000000001</v>
      </c>
      <c r="H730" s="45">
        <v>1.1359999999999999</v>
      </c>
      <c r="I730" s="45">
        <v>1.1000000000000001</v>
      </c>
      <c r="J730" s="45">
        <v>1.1359999999999999</v>
      </c>
      <c r="K730" s="45">
        <v>1.1359999999999999</v>
      </c>
      <c r="L730" s="45">
        <v>1.1000000000000001</v>
      </c>
      <c r="M730" s="45">
        <v>1.1359999999999999</v>
      </c>
      <c r="N730" s="45">
        <v>1.1000000000000001</v>
      </c>
      <c r="O730" s="45">
        <v>1.1359999999999999</v>
      </c>
      <c r="P730" s="45">
        <v>13.414</v>
      </c>
    </row>
    <row r="731" spans="1:16" ht="13.8" hidden="1" thickBot="1" x14ac:dyDescent="0.3">
      <c r="A731" s="167"/>
      <c r="B731" s="170"/>
      <c r="C731" s="45" t="s">
        <v>244</v>
      </c>
      <c r="D731" s="45">
        <v>0</v>
      </c>
      <c r="E731" s="45">
        <v>0</v>
      </c>
      <c r="F731" s="45">
        <v>0</v>
      </c>
      <c r="G731" s="45">
        <v>0</v>
      </c>
      <c r="H731" s="45">
        <v>0</v>
      </c>
      <c r="I731" s="45">
        <v>0</v>
      </c>
      <c r="J731" s="45">
        <v>0</v>
      </c>
      <c r="K731" s="45">
        <v>0</v>
      </c>
      <c r="L731" s="45">
        <v>0</v>
      </c>
      <c r="M731" s="45">
        <v>0</v>
      </c>
      <c r="N731" s="45">
        <v>0</v>
      </c>
      <c r="O731" s="45">
        <v>0</v>
      </c>
      <c r="P731" s="45">
        <v>0</v>
      </c>
    </row>
    <row r="732" spans="1:16" ht="13.8" hidden="1" thickBot="1" x14ac:dyDescent="0.3">
      <c r="A732" s="167"/>
      <c r="B732" s="170"/>
      <c r="C732" s="45" t="s">
        <v>245</v>
      </c>
      <c r="D732" s="45">
        <v>0</v>
      </c>
      <c r="E732" s="45">
        <v>0</v>
      </c>
      <c r="F732" s="45">
        <v>0</v>
      </c>
      <c r="G732" s="45">
        <v>0</v>
      </c>
      <c r="H732" s="45">
        <v>0</v>
      </c>
      <c r="I732" s="45">
        <v>0</v>
      </c>
      <c r="J732" s="45">
        <v>0</v>
      </c>
      <c r="K732" s="45">
        <v>0</v>
      </c>
      <c r="L732" s="45">
        <v>0</v>
      </c>
      <c r="M732" s="45">
        <v>0</v>
      </c>
      <c r="N732" s="45">
        <v>0</v>
      </c>
      <c r="O732" s="45">
        <v>0</v>
      </c>
      <c r="P732" s="45">
        <v>0</v>
      </c>
    </row>
    <row r="733" spans="1:16" ht="13.8" hidden="1" thickBot="1" x14ac:dyDescent="0.3">
      <c r="A733" s="167"/>
      <c r="B733" s="170"/>
      <c r="C733" s="45" t="s">
        <v>246</v>
      </c>
      <c r="D733" s="45">
        <v>3.5059999999999998</v>
      </c>
      <c r="E733" s="45">
        <v>2.98</v>
      </c>
      <c r="F733" s="45">
        <v>2.976</v>
      </c>
      <c r="G733" s="45">
        <v>1.518</v>
      </c>
      <c r="H733" s="45">
        <v>0.222</v>
      </c>
      <c r="I733" s="45">
        <v>0</v>
      </c>
      <c r="J733" s="45">
        <v>0</v>
      </c>
      <c r="K733" s="45">
        <v>0</v>
      </c>
      <c r="L733" s="45">
        <v>0</v>
      </c>
      <c r="M733" s="45">
        <v>1.5960000000000001</v>
      </c>
      <c r="N733" s="45">
        <v>2.1230000000000002</v>
      </c>
      <c r="O733" s="45">
        <v>3.0880000000000001</v>
      </c>
      <c r="P733" s="45">
        <v>18.009</v>
      </c>
    </row>
    <row r="734" spans="1:16" ht="13.8" hidden="1" thickBot="1" x14ac:dyDescent="0.3">
      <c r="A734" s="168"/>
      <c r="B734" s="171"/>
      <c r="C734" s="45" t="s">
        <v>247</v>
      </c>
      <c r="D734" s="45">
        <v>78.278000000000006</v>
      </c>
      <c r="E734" s="45">
        <v>66.921999999999997</v>
      </c>
      <c r="F734" s="45">
        <v>67.14</v>
      </c>
      <c r="G734" s="45">
        <v>36.33</v>
      </c>
      <c r="H734" s="45">
        <v>6.6719999999999997</v>
      </c>
      <c r="I734" s="45">
        <v>1.1000000000000001</v>
      </c>
      <c r="J734" s="45">
        <v>1.1359999999999999</v>
      </c>
      <c r="K734" s="45">
        <v>1.1359999999999999</v>
      </c>
      <c r="L734" s="45">
        <v>1.1000000000000001</v>
      </c>
      <c r="M734" s="45">
        <v>38.124000000000002</v>
      </c>
      <c r="N734" s="45">
        <v>49.036999999999999</v>
      </c>
      <c r="O734" s="45">
        <v>69.483999999999995</v>
      </c>
      <c r="P734" s="45">
        <v>416.459</v>
      </c>
    </row>
    <row r="735" spans="1:16" ht="13.8" hidden="1" thickBot="1" x14ac:dyDescent="0.3">
      <c r="A735" s="166">
        <v>3</v>
      </c>
      <c r="B735" s="169" t="s">
        <v>69</v>
      </c>
      <c r="C735" s="45" t="s">
        <v>242</v>
      </c>
      <c r="D735" s="45">
        <v>71.573999999999998</v>
      </c>
      <c r="E735" s="45">
        <v>61.326999999999998</v>
      </c>
      <c r="F735" s="45">
        <v>61.631999999999998</v>
      </c>
      <c r="G735" s="45">
        <v>34.073</v>
      </c>
      <c r="H735" s="45">
        <v>5.6429999999999998</v>
      </c>
      <c r="I735" s="45">
        <v>0</v>
      </c>
      <c r="J735" s="45">
        <v>0</v>
      </c>
      <c r="K735" s="45">
        <v>0</v>
      </c>
      <c r="L735" s="45">
        <v>0</v>
      </c>
      <c r="M735" s="45">
        <v>35.731999999999999</v>
      </c>
      <c r="N735" s="45">
        <v>45.414999999999999</v>
      </c>
      <c r="O735" s="45">
        <v>63.725000000000001</v>
      </c>
      <c r="P735" s="45">
        <v>379.12099999999998</v>
      </c>
    </row>
    <row r="736" spans="1:16" ht="13.8" hidden="1" thickBot="1" x14ac:dyDescent="0.3">
      <c r="A736" s="167"/>
      <c r="B736" s="170"/>
      <c r="C736" s="45" t="s">
        <v>243</v>
      </c>
      <c r="D736" s="45">
        <v>0.54400000000000004</v>
      </c>
      <c r="E736" s="45">
        <v>0.50800000000000001</v>
      </c>
      <c r="F736" s="45">
        <v>0.54400000000000004</v>
      </c>
      <c r="G736" s="45">
        <v>0.52500000000000002</v>
      </c>
      <c r="H736" s="45">
        <v>0.42099999999999999</v>
      </c>
      <c r="I736" s="45">
        <v>0.36599999999999999</v>
      </c>
      <c r="J736" s="45">
        <v>0.379</v>
      </c>
      <c r="K736" s="45">
        <v>0.379</v>
      </c>
      <c r="L736" s="45">
        <v>0.36599999999999999</v>
      </c>
      <c r="M736" s="45">
        <v>0.54400000000000004</v>
      </c>
      <c r="N736" s="45">
        <v>0.52500000000000002</v>
      </c>
      <c r="O736" s="45">
        <v>0.54400000000000004</v>
      </c>
      <c r="P736" s="45">
        <v>5.6449999999999996</v>
      </c>
    </row>
    <row r="737" spans="1:16" ht="13.8" hidden="1" thickBot="1" x14ac:dyDescent="0.3">
      <c r="A737" s="167"/>
      <c r="B737" s="170"/>
      <c r="C737" s="45" t="s">
        <v>244</v>
      </c>
      <c r="D737" s="45">
        <v>0</v>
      </c>
      <c r="E737" s="45">
        <v>0</v>
      </c>
      <c r="F737" s="45">
        <v>0</v>
      </c>
      <c r="G737" s="45">
        <v>0</v>
      </c>
      <c r="H737" s="45">
        <v>0</v>
      </c>
      <c r="I737" s="45">
        <v>0</v>
      </c>
      <c r="J737" s="45">
        <v>0</v>
      </c>
      <c r="K737" s="45">
        <v>0</v>
      </c>
      <c r="L737" s="45">
        <v>0</v>
      </c>
      <c r="M737" s="45">
        <v>0</v>
      </c>
      <c r="N737" s="45">
        <v>0</v>
      </c>
      <c r="O737" s="45">
        <v>0</v>
      </c>
      <c r="P737" s="45">
        <v>0</v>
      </c>
    </row>
    <row r="738" spans="1:16" ht="13.8" hidden="1" thickBot="1" x14ac:dyDescent="0.3">
      <c r="A738" s="167"/>
      <c r="B738" s="170"/>
      <c r="C738" s="45" t="s">
        <v>245</v>
      </c>
      <c r="D738" s="45">
        <v>0</v>
      </c>
      <c r="E738" s="45">
        <v>0</v>
      </c>
      <c r="F738" s="45">
        <v>0</v>
      </c>
      <c r="G738" s="45">
        <v>0</v>
      </c>
      <c r="H738" s="45">
        <v>0</v>
      </c>
      <c r="I738" s="45">
        <v>0</v>
      </c>
      <c r="J738" s="45">
        <v>0</v>
      </c>
      <c r="K738" s="45">
        <v>0</v>
      </c>
      <c r="L738" s="45">
        <v>0</v>
      </c>
      <c r="M738" s="45">
        <v>0</v>
      </c>
      <c r="N738" s="45">
        <v>0</v>
      </c>
      <c r="O738" s="45">
        <v>0</v>
      </c>
      <c r="P738" s="45">
        <v>0</v>
      </c>
    </row>
    <row r="739" spans="1:16" ht="13.8" hidden="1" thickBot="1" x14ac:dyDescent="0.3">
      <c r="A739" s="167"/>
      <c r="B739" s="170"/>
      <c r="C739" s="45" t="s">
        <v>246</v>
      </c>
      <c r="D739" s="45">
        <v>2.581</v>
      </c>
      <c r="E739" s="45">
        <v>2.2090000000000001</v>
      </c>
      <c r="F739" s="45">
        <v>2.2170000000000001</v>
      </c>
      <c r="G739" s="45">
        <v>1.212</v>
      </c>
      <c r="H739" s="45">
        <v>0.19900000000000001</v>
      </c>
      <c r="I739" s="45">
        <v>0</v>
      </c>
      <c r="J739" s="45">
        <v>0</v>
      </c>
      <c r="K739" s="45">
        <v>0</v>
      </c>
      <c r="L739" s="45">
        <v>0</v>
      </c>
      <c r="M739" s="45">
        <v>1.272</v>
      </c>
      <c r="N739" s="45">
        <v>1.627</v>
      </c>
      <c r="O739" s="45">
        <v>2.294</v>
      </c>
      <c r="P739" s="45">
        <v>13.611000000000001</v>
      </c>
    </row>
    <row r="740" spans="1:16" ht="13.8" hidden="1" thickBot="1" x14ac:dyDescent="0.3">
      <c r="A740" s="168"/>
      <c r="B740" s="171"/>
      <c r="C740" s="45" t="s">
        <v>247</v>
      </c>
      <c r="D740" s="45">
        <v>74.698999999999998</v>
      </c>
      <c r="E740" s="45">
        <v>64.043999999999997</v>
      </c>
      <c r="F740" s="45">
        <v>64.393000000000001</v>
      </c>
      <c r="G740" s="45">
        <v>35.81</v>
      </c>
      <c r="H740" s="45">
        <v>6.2629999999999999</v>
      </c>
      <c r="I740" s="45">
        <v>0.36599999999999999</v>
      </c>
      <c r="J740" s="45">
        <v>0.379</v>
      </c>
      <c r="K740" s="45">
        <v>0.379</v>
      </c>
      <c r="L740" s="45">
        <v>0.36599999999999999</v>
      </c>
      <c r="M740" s="45">
        <v>37.548000000000002</v>
      </c>
      <c r="N740" s="45">
        <v>47.567</v>
      </c>
      <c r="O740" s="45">
        <v>66.563000000000002</v>
      </c>
      <c r="P740" s="45">
        <v>398.37700000000001</v>
      </c>
    </row>
    <row r="741" spans="1:16" ht="13.8" hidden="1" thickBot="1" x14ac:dyDescent="0.3">
      <c r="A741" s="166">
        <v>4</v>
      </c>
      <c r="B741" s="169" t="s">
        <v>70</v>
      </c>
      <c r="C741" s="45" t="s">
        <v>242</v>
      </c>
      <c r="D741" s="45">
        <v>731.56699999999989</v>
      </c>
      <c r="E741" s="45">
        <v>622.71399999999994</v>
      </c>
      <c r="F741" s="45">
        <v>622.67499999999995</v>
      </c>
      <c r="G741" s="45">
        <v>322.48500000000001</v>
      </c>
      <c r="H741" s="45">
        <v>48.28</v>
      </c>
      <c r="I741" s="45">
        <v>0</v>
      </c>
      <c r="J741" s="45">
        <v>0</v>
      </c>
      <c r="K741" s="45">
        <v>0</v>
      </c>
      <c r="L741" s="45">
        <v>0</v>
      </c>
      <c r="M741" s="45">
        <v>338.96299999999997</v>
      </c>
      <c r="N741" s="45">
        <v>446.72499999999997</v>
      </c>
      <c r="O741" s="45">
        <v>645.60199999999986</v>
      </c>
      <c r="P741" s="45">
        <v>3779.0109999999991</v>
      </c>
    </row>
    <row r="742" spans="1:16" ht="13.8" hidden="1" thickBot="1" x14ac:dyDescent="0.3">
      <c r="A742" s="167"/>
      <c r="B742" s="170"/>
      <c r="C742" s="45" t="s">
        <v>243</v>
      </c>
      <c r="D742" s="45">
        <v>155.43099999999998</v>
      </c>
      <c r="E742" s="45">
        <v>145.40199999999999</v>
      </c>
      <c r="F742" s="45">
        <v>155.43099999999998</v>
      </c>
      <c r="G742" s="45">
        <v>150.41899999999998</v>
      </c>
      <c r="H742" s="45">
        <v>155.43299999999999</v>
      </c>
      <c r="I742" s="45">
        <v>140.155</v>
      </c>
      <c r="J742" s="45">
        <v>100.47799999999999</v>
      </c>
      <c r="K742" s="45">
        <v>124.883</v>
      </c>
      <c r="L742" s="45">
        <v>150.41899999999998</v>
      </c>
      <c r="M742" s="45">
        <v>155.43099999999998</v>
      </c>
      <c r="N742" s="45">
        <v>150.41899999999998</v>
      </c>
      <c r="O742" s="45">
        <v>155.43099999999998</v>
      </c>
      <c r="P742" s="45">
        <v>1739.3320000000001</v>
      </c>
    </row>
    <row r="743" spans="1:16" ht="13.8" hidden="1" thickBot="1" x14ac:dyDescent="0.3">
      <c r="A743" s="167"/>
      <c r="B743" s="170"/>
      <c r="C743" s="45" t="s">
        <v>244</v>
      </c>
      <c r="D743" s="45">
        <v>0.37</v>
      </c>
      <c r="E743" s="45">
        <v>0.32300000000000001</v>
      </c>
      <c r="F743" s="45">
        <v>0.32900000000000001</v>
      </c>
      <c r="G743" s="45">
        <v>0.21199999999999999</v>
      </c>
      <c r="H743" s="45">
        <v>4.2000000000000003E-2</v>
      </c>
      <c r="I743" s="45">
        <v>0</v>
      </c>
      <c r="J743" s="45">
        <v>0</v>
      </c>
      <c r="K743" s="45">
        <v>0</v>
      </c>
      <c r="L743" s="45">
        <v>0</v>
      </c>
      <c r="M743" s="45">
        <v>0.222</v>
      </c>
      <c r="N743" s="45">
        <v>0.25900000000000001</v>
      </c>
      <c r="O743" s="45">
        <v>0.33700000000000002</v>
      </c>
      <c r="P743" s="45">
        <v>2.0939999999999999</v>
      </c>
    </row>
    <row r="744" spans="1:16" ht="13.8" hidden="1" thickBot="1" x14ac:dyDescent="0.3">
      <c r="A744" s="167"/>
      <c r="B744" s="170"/>
      <c r="C744" s="45" t="s">
        <v>245</v>
      </c>
      <c r="D744" s="45">
        <v>0</v>
      </c>
      <c r="E744" s="45">
        <v>0</v>
      </c>
      <c r="F744" s="45">
        <v>0</v>
      </c>
      <c r="G744" s="45">
        <v>0</v>
      </c>
      <c r="H744" s="45">
        <v>0</v>
      </c>
      <c r="I744" s="45">
        <v>0</v>
      </c>
      <c r="J744" s="45">
        <v>0</v>
      </c>
      <c r="K744" s="45">
        <v>0</v>
      </c>
      <c r="L744" s="45">
        <v>0</v>
      </c>
      <c r="M744" s="45">
        <v>0</v>
      </c>
      <c r="N744" s="45">
        <v>0</v>
      </c>
      <c r="O744" s="45">
        <v>0</v>
      </c>
      <c r="P744" s="45">
        <v>0</v>
      </c>
    </row>
    <row r="745" spans="1:16" ht="13.8" hidden="1" thickBot="1" x14ac:dyDescent="0.3">
      <c r="A745" s="167"/>
      <c r="B745" s="170"/>
      <c r="C745" s="45" t="s">
        <v>246</v>
      </c>
      <c r="D745" s="45">
        <v>29.323000000000004</v>
      </c>
      <c r="E745" s="45">
        <v>24.893000000000004</v>
      </c>
      <c r="F745" s="45">
        <v>24.841000000000005</v>
      </c>
      <c r="G745" s="45">
        <v>12.510000000000002</v>
      </c>
      <c r="H745" s="45">
        <v>1.7869999999999999</v>
      </c>
      <c r="I745" s="45">
        <v>0</v>
      </c>
      <c r="J745" s="45">
        <v>0</v>
      </c>
      <c r="K745" s="45">
        <v>0</v>
      </c>
      <c r="L745" s="45">
        <v>0</v>
      </c>
      <c r="M745" s="45">
        <v>13.165999999999999</v>
      </c>
      <c r="N745" s="45">
        <v>17.622999999999998</v>
      </c>
      <c r="O745" s="45">
        <v>25.788</v>
      </c>
      <c r="P745" s="45">
        <v>149.93099999999998</v>
      </c>
    </row>
    <row r="746" spans="1:16" ht="13.8" hidden="1" thickBot="1" x14ac:dyDescent="0.3">
      <c r="A746" s="168"/>
      <c r="B746" s="171"/>
      <c r="C746" s="45" t="s">
        <v>247</v>
      </c>
      <c r="D746" s="45">
        <v>916.69100000000014</v>
      </c>
      <c r="E746" s="45">
        <v>793.33199999999988</v>
      </c>
      <c r="F746" s="45">
        <v>803.27599999999995</v>
      </c>
      <c r="G746" s="45">
        <v>485.62599999999998</v>
      </c>
      <c r="H746" s="45">
        <v>205.542</v>
      </c>
      <c r="I746" s="45">
        <v>140.155</v>
      </c>
      <c r="J746" s="45">
        <v>100.47799999999999</v>
      </c>
      <c r="K746" s="45">
        <v>124.883</v>
      </c>
      <c r="L746" s="45">
        <v>150.41899999999998</v>
      </c>
      <c r="M746" s="45">
        <v>507.78200000000004</v>
      </c>
      <c r="N746" s="45">
        <v>615.02600000000007</v>
      </c>
      <c r="O746" s="45">
        <v>827.15800000000002</v>
      </c>
      <c r="P746" s="45">
        <v>5670.3680000000004</v>
      </c>
    </row>
    <row r="747" spans="1:16" ht="13.8" thickBot="1" x14ac:dyDescent="0.3">
      <c r="A747" s="142">
        <v>2</v>
      </c>
      <c r="B747" s="148" t="s">
        <v>125</v>
      </c>
      <c r="C747" s="37" t="s">
        <v>26</v>
      </c>
      <c r="D747" s="37">
        <f>D753+D759</f>
        <v>152042.62300000002</v>
      </c>
      <c r="E747" s="37">
        <f t="shared" ref="E747:P747" si="12">E753+E759</f>
        <v>131032.39800000002</v>
      </c>
      <c r="F747" s="37">
        <f t="shared" si="12"/>
        <v>132251.16999999998</v>
      </c>
      <c r="G747" s="37">
        <f t="shared" si="12"/>
        <v>77095.042000000016</v>
      </c>
      <c r="H747" s="37">
        <f t="shared" si="12"/>
        <v>13702.896999999997</v>
      </c>
      <c r="I747" s="37">
        <f t="shared" si="12"/>
        <v>0</v>
      </c>
      <c r="J747" s="37">
        <f t="shared" si="12"/>
        <v>0</v>
      </c>
      <c r="K747" s="37">
        <f t="shared" si="12"/>
        <v>0</v>
      </c>
      <c r="L747" s="37">
        <f t="shared" si="12"/>
        <v>0</v>
      </c>
      <c r="M747" s="37">
        <f t="shared" si="12"/>
        <v>80766.580999999976</v>
      </c>
      <c r="N747" s="37">
        <f t="shared" si="12"/>
        <v>99750.295999999988</v>
      </c>
      <c r="O747" s="37">
        <f t="shared" si="12"/>
        <v>136515.11900000001</v>
      </c>
      <c r="P747" s="37">
        <f t="shared" si="12"/>
        <v>823156.12600000005</v>
      </c>
    </row>
    <row r="748" spans="1:16" ht="13.8" thickBot="1" x14ac:dyDescent="0.3">
      <c r="A748" s="143"/>
      <c r="B748" s="149"/>
      <c r="C748" s="37" t="s">
        <v>27</v>
      </c>
      <c r="D748" s="37">
        <f t="shared" ref="D748:P748" si="13">D754+D760</f>
        <v>28668.152999999998</v>
      </c>
      <c r="E748" s="37">
        <f t="shared" si="13"/>
        <v>26818.579000000002</v>
      </c>
      <c r="F748" s="37">
        <f t="shared" si="13"/>
        <v>28668.152999999998</v>
      </c>
      <c r="G748" s="37">
        <f t="shared" si="13"/>
        <v>27743.353000000003</v>
      </c>
      <c r="H748" s="37">
        <f t="shared" si="13"/>
        <v>26236.339000000007</v>
      </c>
      <c r="I748" s="37">
        <f t="shared" si="13"/>
        <v>22023.794670000003</v>
      </c>
      <c r="J748" s="37">
        <f t="shared" si="13"/>
        <v>23583.116000000002</v>
      </c>
      <c r="K748" s="37">
        <f t="shared" si="13"/>
        <v>23228.555</v>
      </c>
      <c r="L748" s="37">
        <f t="shared" si="13"/>
        <v>25355.157999999996</v>
      </c>
      <c r="M748" s="37">
        <f t="shared" si="13"/>
        <v>28668.152999999998</v>
      </c>
      <c r="N748" s="37">
        <f t="shared" si="13"/>
        <v>27743.353000000003</v>
      </c>
      <c r="O748" s="37">
        <f t="shared" si="13"/>
        <v>28668.152999999998</v>
      </c>
      <c r="P748" s="37">
        <f t="shared" si="13"/>
        <v>317404.85967000003</v>
      </c>
    </row>
    <row r="749" spans="1:16" ht="13.8" thickBot="1" x14ac:dyDescent="0.3">
      <c r="A749" s="143"/>
      <c r="B749" s="149"/>
      <c r="C749" s="37" t="s">
        <v>28</v>
      </c>
      <c r="D749" s="37">
        <f t="shared" ref="D749:P749" si="14">D755+D761</f>
        <v>0</v>
      </c>
      <c r="E749" s="37">
        <f t="shared" si="14"/>
        <v>0</v>
      </c>
      <c r="F749" s="37">
        <f t="shared" si="14"/>
        <v>0</v>
      </c>
      <c r="G749" s="37">
        <f t="shared" si="14"/>
        <v>0</v>
      </c>
      <c r="H749" s="37">
        <f t="shared" si="14"/>
        <v>0</v>
      </c>
      <c r="I749" s="37">
        <f t="shared" si="14"/>
        <v>0</v>
      </c>
      <c r="J749" s="37">
        <f t="shared" si="14"/>
        <v>0</v>
      </c>
      <c r="K749" s="37">
        <f t="shared" si="14"/>
        <v>0</v>
      </c>
      <c r="L749" s="37">
        <f t="shared" si="14"/>
        <v>0</v>
      </c>
      <c r="M749" s="37">
        <f t="shared" si="14"/>
        <v>0</v>
      </c>
      <c r="N749" s="37">
        <f t="shared" si="14"/>
        <v>0</v>
      </c>
      <c r="O749" s="37">
        <f t="shared" si="14"/>
        <v>0</v>
      </c>
      <c r="P749" s="37">
        <f t="shared" si="14"/>
        <v>0</v>
      </c>
    </row>
    <row r="750" spans="1:16" ht="13.8" thickBot="1" x14ac:dyDescent="0.3">
      <c r="A750" s="143"/>
      <c r="B750" s="149"/>
      <c r="C750" s="37" t="s">
        <v>29</v>
      </c>
      <c r="D750" s="37">
        <f t="shared" ref="D750:P750" si="15">D756+D762</f>
        <v>0</v>
      </c>
      <c r="E750" s="37">
        <f t="shared" si="15"/>
        <v>0</v>
      </c>
      <c r="F750" s="37">
        <f t="shared" si="15"/>
        <v>0</v>
      </c>
      <c r="G750" s="37">
        <f t="shared" si="15"/>
        <v>0</v>
      </c>
      <c r="H750" s="37">
        <f t="shared" si="15"/>
        <v>0</v>
      </c>
      <c r="I750" s="37">
        <f t="shared" si="15"/>
        <v>0</v>
      </c>
      <c r="J750" s="37">
        <f t="shared" si="15"/>
        <v>0</v>
      </c>
      <c r="K750" s="37">
        <f t="shared" si="15"/>
        <v>0</v>
      </c>
      <c r="L750" s="37">
        <f t="shared" si="15"/>
        <v>0</v>
      </c>
      <c r="M750" s="37">
        <f t="shared" si="15"/>
        <v>0</v>
      </c>
      <c r="N750" s="37">
        <f t="shared" si="15"/>
        <v>0</v>
      </c>
      <c r="O750" s="37">
        <f t="shared" si="15"/>
        <v>0</v>
      </c>
      <c r="P750" s="37">
        <f t="shared" si="15"/>
        <v>0</v>
      </c>
    </row>
    <row r="751" spans="1:16" ht="13.8" thickBot="1" x14ac:dyDescent="0.3">
      <c r="A751" s="143"/>
      <c r="B751" s="149"/>
      <c r="C751" s="37" t="s">
        <v>30</v>
      </c>
      <c r="D751" s="37">
        <f t="shared" ref="D751:P751" si="16">D757+D763</f>
        <v>1.583</v>
      </c>
      <c r="E751" s="37">
        <f t="shared" si="16"/>
        <v>1.3640000000000001</v>
      </c>
      <c r="F751" s="37">
        <f t="shared" si="16"/>
        <v>1.377</v>
      </c>
      <c r="G751" s="37">
        <f t="shared" si="16"/>
        <v>0.80300000000000005</v>
      </c>
      <c r="H751" s="37">
        <f t="shared" si="16"/>
        <v>0.14299999999999999</v>
      </c>
      <c r="I751" s="37">
        <f t="shared" si="16"/>
        <v>0</v>
      </c>
      <c r="J751" s="37">
        <f t="shared" si="16"/>
        <v>0</v>
      </c>
      <c r="K751" s="37">
        <f t="shared" si="16"/>
        <v>0</v>
      </c>
      <c r="L751" s="37">
        <f t="shared" si="16"/>
        <v>0</v>
      </c>
      <c r="M751" s="37">
        <f t="shared" si="16"/>
        <v>0.84</v>
      </c>
      <c r="N751" s="37">
        <f t="shared" si="16"/>
        <v>1.038</v>
      </c>
      <c r="O751" s="37">
        <f t="shared" si="16"/>
        <v>1.42</v>
      </c>
      <c r="P751" s="37">
        <f t="shared" si="16"/>
        <v>8.5679999999999996</v>
      </c>
    </row>
    <row r="752" spans="1:16" ht="13.8" thickBot="1" x14ac:dyDescent="0.3">
      <c r="A752" s="144"/>
      <c r="B752" s="150"/>
      <c r="C752" s="37" t="s">
        <v>31</v>
      </c>
      <c r="D752" s="37">
        <f t="shared" ref="D752:P752" si="17">D758+D764</f>
        <v>180712.359</v>
      </c>
      <c r="E752" s="37">
        <f t="shared" si="17"/>
        <v>157852.34100000001</v>
      </c>
      <c r="F752" s="37">
        <f t="shared" si="17"/>
        <v>160920.69999999995</v>
      </c>
      <c r="G752" s="37">
        <f t="shared" si="17"/>
        <v>104839.19799999997</v>
      </c>
      <c r="H752" s="37">
        <f t="shared" si="17"/>
        <v>39939.379000000001</v>
      </c>
      <c r="I752" s="37">
        <f t="shared" si="17"/>
        <v>22023.794670000003</v>
      </c>
      <c r="J752" s="37">
        <f t="shared" si="17"/>
        <v>23583.116000000002</v>
      </c>
      <c r="K752" s="37">
        <f t="shared" si="17"/>
        <v>23228.555</v>
      </c>
      <c r="L752" s="37">
        <f t="shared" si="17"/>
        <v>25355.157999999996</v>
      </c>
      <c r="M752" s="37">
        <f t="shared" si="17"/>
        <v>109435.57400000001</v>
      </c>
      <c r="N752" s="37">
        <f t="shared" si="17"/>
        <v>127494.68700000001</v>
      </c>
      <c r="O752" s="37">
        <f t="shared" si="17"/>
        <v>165184.69200000001</v>
      </c>
      <c r="P752" s="37">
        <f t="shared" si="17"/>
        <v>1140569.5536700001</v>
      </c>
    </row>
    <row r="753" spans="1:16" s="19" customFormat="1" ht="13.8" hidden="1" thickBot="1" x14ac:dyDescent="0.3">
      <c r="A753" s="166">
        <v>2</v>
      </c>
      <c r="B753" s="172" t="s">
        <v>125</v>
      </c>
      <c r="C753" s="45" t="s">
        <v>242</v>
      </c>
      <c r="D753" s="90">
        <v>115194.20800000001</v>
      </c>
      <c r="E753" s="45">
        <v>99274.156000000017</v>
      </c>
      <c r="F753" s="45">
        <v>100203.068</v>
      </c>
      <c r="G753" s="45">
        <v>58411.053000000007</v>
      </c>
      <c r="H753" s="45">
        <v>10384.095999999998</v>
      </c>
      <c r="I753" s="45">
        <v>0</v>
      </c>
      <c r="J753" s="45">
        <v>0</v>
      </c>
      <c r="K753" s="45">
        <v>0</v>
      </c>
      <c r="L753" s="45">
        <v>0</v>
      </c>
      <c r="M753" s="45">
        <v>61207.250999999982</v>
      </c>
      <c r="N753" s="90">
        <v>75591.563999999984</v>
      </c>
      <c r="O753" s="45">
        <v>103452.52800000001</v>
      </c>
      <c r="P753" s="45">
        <v>623717.924</v>
      </c>
    </row>
    <row r="754" spans="1:16" s="19" customFormat="1" ht="13.8" hidden="1" thickBot="1" x14ac:dyDescent="0.3">
      <c r="A754" s="167"/>
      <c r="B754" s="173"/>
      <c r="C754" s="45" t="s">
        <v>243</v>
      </c>
      <c r="D754" s="90">
        <v>22165.277000000002</v>
      </c>
      <c r="E754" s="45">
        <v>20735.248</v>
      </c>
      <c r="F754" s="45">
        <v>22165.277000000002</v>
      </c>
      <c r="G754" s="45">
        <v>21450.255000000001</v>
      </c>
      <c r="H754" s="45">
        <v>19798.064000000006</v>
      </c>
      <c r="I754" s="45">
        <f>16048.727-68.59833</f>
        <v>15980.12867</v>
      </c>
      <c r="J754" s="45">
        <v>17565.848000000002</v>
      </c>
      <c r="K754" s="45">
        <v>18672.514999999999</v>
      </c>
      <c r="L754" s="45">
        <v>19144.663999999997</v>
      </c>
      <c r="M754" s="45">
        <v>22165.277000000002</v>
      </c>
      <c r="N754" s="90">
        <v>21450.255000000001</v>
      </c>
      <c r="O754" s="45">
        <v>22165.277000000002</v>
      </c>
      <c r="P754" s="45">
        <f>SUM(D754:O754)</f>
        <v>243458.08567</v>
      </c>
    </row>
    <row r="755" spans="1:16" s="19" customFormat="1" ht="13.8" hidden="1" thickBot="1" x14ac:dyDescent="0.3">
      <c r="A755" s="167"/>
      <c r="B755" s="173"/>
      <c r="C755" s="45" t="s">
        <v>244</v>
      </c>
      <c r="D755" s="45">
        <v>0</v>
      </c>
      <c r="E755" s="45">
        <v>0</v>
      </c>
      <c r="F755" s="45">
        <v>0</v>
      </c>
      <c r="G755" s="45">
        <v>0</v>
      </c>
      <c r="H755" s="45">
        <v>0</v>
      </c>
      <c r="I755" s="45">
        <v>0</v>
      </c>
      <c r="J755" s="45">
        <v>0</v>
      </c>
      <c r="K755" s="45">
        <v>0</v>
      </c>
      <c r="L755" s="45">
        <v>0</v>
      </c>
      <c r="M755" s="45">
        <v>0</v>
      </c>
      <c r="N755" s="45">
        <v>0</v>
      </c>
      <c r="O755" s="45">
        <v>0</v>
      </c>
      <c r="P755" s="45">
        <v>0</v>
      </c>
    </row>
    <row r="756" spans="1:16" s="19" customFormat="1" ht="13.8" hidden="1" thickBot="1" x14ac:dyDescent="0.3">
      <c r="A756" s="167"/>
      <c r="B756" s="173"/>
      <c r="C756" s="45" t="s">
        <v>245</v>
      </c>
      <c r="D756" s="45">
        <v>0</v>
      </c>
      <c r="E756" s="45">
        <v>0</v>
      </c>
      <c r="F756" s="45">
        <v>0</v>
      </c>
      <c r="G756" s="45">
        <v>0</v>
      </c>
      <c r="H756" s="45">
        <v>0</v>
      </c>
      <c r="I756" s="45">
        <v>0</v>
      </c>
      <c r="J756" s="45">
        <v>0</v>
      </c>
      <c r="K756" s="45">
        <v>0</v>
      </c>
      <c r="L756" s="45">
        <v>0</v>
      </c>
      <c r="M756" s="45">
        <v>0</v>
      </c>
      <c r="N756" s="45">
        <v>0</v>
      </c>
      <c r="O756" s="45">
        <v>0</v>
      </c>
      <c r="P756" s="45">
        <v>0</v>
      </c>
    </row>
    <row r="757" spans="1:16" s="19" customFormat="1" ht="13.8" hidden="1" thickBot="1" x14ac:dyDescent="0.3">
      <c r="A757" s="167"/>
      <c r="B757" s="173"/>
      <c r="C757" s="45" t="s">
        <v>246</v>
      </c>
      <c r="D757" s="45">
        <v>0</v>
      </c>
      <c r="E757" s="45">
        <v>0</v>
      </c>
      <c r="F757" s="45">
        <v>0</v>
      </c>
      <c r="G757" s="45">
        <v>0</v>
      </c>
      <c r="H757" s="45">
        <v>0</v>
      </c>
      <c r="I757" s="45">
        <v>0</v>
      </c>
      <c r="J757" s="45">
        <v>0</v>
      </c>
      <c r="K757" s="45">
        <v>0</v>
      </c>
      <c r="L757" s="45">
        <v>0</v>
      </c>
      <c r="M757" s="45">
        <v>0</v>
      </c>
      <c r="N757" s="45">
        <v>0</v>
      </c>
      <c r="O757" s="45">
        <v>0</v>
      </c>
      <c r="P757" s="45">
        <v>0</v>
      </c>
    </row>
    <row r="758" spans="1:16" s="19" customFormat="1" ht="13.8" hidden="1" thickBot="1" x14ac:dyDescent="0.3">
      <c r="A758" s="168"/>
      <c r="B758" s="174"/>
      <c r="C758" s="45" t="s">
        <v>247</v>
      </c>
      <c r="D758" s="90">
        <v>137359.48499999999</v>
      </c>
      <c r="E758" s="45">
        <v>120009.40400000001</v>
      </c>
      <c r="F758" s="45">
        <v>122368.34499999999</v>
      </c>
      <c r="G758" s="45">
        <v>79861.307999999975</v>
      </c>
      <c r="H758" s="45">
        <v>30182.16</v>
      </c>
      <c r="I758" s="45">
        <f>I754</f>
        <v>15980.12867</v>
      </c>
      <c r="J758" s="45">
        <v>17565.848000000002</v>
      </c>
      <c r="K758" s="45">
        <v>18672.514999999999</v>
      </c>
      <c r="L758" s="45">
        <v>19144.663999999997</v>
      </c>
      <c r="M758" s="45">
        <v>83372.528000000006</v>
      </c>
      <c r="N758" s="90">
        <v>97041.819000000003</v>
      </c>
      <c r="O758" s="45">
        <v>125617.80499999999</v>
      </c>
      <c r="P758" s="45">
        <f>SUM(P753:P757)</f>
        <v>867176.00967000006</v>
      </c>
    </row>
    <row r="759" spans="1:16" ht="13.8" hidden="1" thickBot="1" x14ac:dyDescent="0.3">
      <c r="A759" s="166">
        <v>6</v>
      </c>
      <c r="B759" s="169" t="s">
        <v>1</v>
      </c>
      <c r="C759" s="45" t="s">
        <v>242</v>
      </c>
      <c r="D759" s="90">
        <v>36848.415000000001</v>
      </c>
      <c r="E759" s="45">
        <v>31758.241999999995</v>
      </c>
      <c r="F759" s="45">
        <v>32048.101999999995</v>
      </c>
      <c r="G759" s="45">
        <v>18683.989000000001</v>
      </c>
      <c r="H759" s="45">
        <v>3318.8009999999999</v>
      </c>
      <c r="I759" s="45">
        <v>0</v>
      </c>
      <c r="J759" s="45">
        <v>0</v>
      </c>
      <c r="K759" s="45">
        <v>0</v>
      </c>
      <c r="L759" s="45">
        <v>0</v>
      </c>
      <c r="M759" s="45">
        <v>19559.329999999998</v>
      </c>
      <c r="N759" s="90">
        <v>24158.732000000004</v>
      </c>
      <c r="O759" s="45">
        <v>33062.591000000008</v>
      </c>
      <c r="P759" s="45">
        <v>199438.20200000005</v>
      </c>
    </row>
    <row r="760" spans="1:16" ht="13.8" hidden="1" thickBot="1" x14ac:dyDescent="0.3">
      <c r="A760" s="167"/>
      <c r="B760" s="170"/>
      <c r="C760" s="45" t="s">
        <v>243</v>
      </c>
      <c r="D760" s="90">
        <v>6502.8759999999984</v>
      </c>
      <c r="E760" s="45">
        <v>6083.331000000001</v>
      </c>
      <c r="F760" s="45">
        <v>6502.8759999999984</v>
      </c>
      <c r="G760" s="45">
        <v>6293.098</v>
      </c>
      <c r="H760" s="45">
        <v>6438.2749999999996</v>
      </c>
      <c r="I760" s="45">
        <v>6043.6660000000011</v>
      </c>
      <c r="J760" s="45">
        <v>6017.268</v>
      </c>
      <c r="K760" s="45">
        <v>4556.0400000000009</v>
      </c>
      <c r="L760" s="45">
        <v>6210.4939999999997</v>
      </c>
      <c r="M760" s="45">
        <v>6502.8759999999984</v>
      </c>
      <c r="N760" s="45">
        <v>6293.098</v>
      </c>
      <c r="O760" s="45">
        <v>6502.8759999999984</v>
      </c>
      <c r="P760" s="45">
        <v>73946.774000000005</v>
      </c>
    </row>
    <row r="761" spans="1:16" ht="13.8" hidden="1" thickBot="1" x14ac:dyDescent="0.3">
      <c r="A761" s="167"/>
      <c r="B761" s="170"/>
      <c r="C761" s="45" t="s">
        <v>244</v>
      </c>
      <c r="D761" s="45">
        <v>0</v>
      </c>
      <c r="E761" s="45">
        <v>0</v>
      </c>
      <c r="F761" s="45">
        <v>0</v>
      </c>
      <c r="G761" s="45">
        <v>0</v>
      </c>
      <c r="H761" s="45">
        <v>0</v>
      </c>
      <c r="I761" s="45">
        <v>0</v>
      </c>
      <c r="J761" s="45">
        <v>0</v>
      </c>
      <c r="K761" s="45">
        <v>0</v>
      </c>
      <c r="L761" s="45">
        <v>0</v>
      </c>
      <c r="M761" s="45">
        <v>0</v>
      </c>
      <c r="N761" s="45">
        <v>0</v>
      </c>
      <c r="O761" s="45">
        <v>0</v>
      </c>
      <c r="P761" s="45">
        <v>0</v>
      </c>
    </row>
    <row r="762" spans="1:16" ht="13.8" hidden="1" thickBot="1" x14ac:dyDescent="0.3">
      <c r="A762" s="167"/>
      <c r="B762" s="170"/>
      <c r="C762" s="45" t="s">
        <v>245</v>
      </c>
      <c r="D762" s="45">
        <v>0</v>
      </c>
      <c r="E762" s="45">
        <v>0</v>
      </c>
      <c r="F762" s="45">
        <v>0</v>
      </c>
      <c r="G762" s="45">
        <v>0</v>
      </c>
      <c r="H762" s="45">
        <v>0</v>
      </c>
      <c r="I762" s="45">
        <v>0</v>
      </c>
      <c r="J762" s="45">
        <v>0</v>
      </c>
      <c r="K762" s="45">
        <v>0</v>
      </c>
      <c r="L762" s="45">
        <v>0</v>
      </c>
      <c r="M762" s="45">
        <v>0</v>
      </c>
      <c r="N762" s="45">
        <v>0</v>
      </c>
      <c r="O762" s="45">
        <v>0</v>
      </c>
      <c r="P762" s="45">
        <v>0</v>
      </c>
    </row>
    <row r="763" spans="1:16" ht="13.8" hidden="1" thickBot="1" x14ac:dyDescent="0.3">
      <c r="A763" s="167"/>
      <c r="B763" s="170"/>
      <c r="C763" s="45" t="s">
        <v>246</v>
      </c>
      <c r="D763" s="45">
        <v>1.583</v>
      </c>
      <c r="E763" s="45">
        <v>1.3640000000000001</v>
      </c>
      <c r="F763" s="45">
        <v>1.377</v>
      </c>
      <c r="G763" s="45">
        <v>0.80300000000000005</v>
      </c>
      <c r="H763" s="45">
        <v>0.14299999999999999</v>
      </c>
      <c r="I763" s="45">
        <v>0</v>
      </c>
      <c r="J763" s="45">
        <v>0</v>
      </c>
      <c r="K763" s="45">
        <v>0</v>
      </c>
      <c r="L763" s="45">
        <v>0</v>
      </c>
      <c r="M763" s="45">
        <v>0.84</v>
      </c>
      <c r="N763" s="45">
        <v>1.038</v>
      </c>
      <c r="O763" s="45">
        <v>1.42</v>
      </c>
      <c r="P763" s="45">
        <v>8.5679999999999996</v>
      </c>
    </row>
    <row r="764" spans="1:16" ht="13.8" hidden="1" thickBot="1" x14ac:dyDescent="0.3">
      <c r="A764" s="168"/>
      <c r="B764" s="171"/>
      <c r="C764" s="45" t="s">
        <v>247</v>
      </c>
      <c r="D764" s="90">
        <v>43352.873999999996</v>
      </c>
      <c r="E764" s="45">
        <v>37842.936999999998</v>
      </c>
      <c r="F764" s="45">
        <v>38552.354999999981</v>
      </c>
      <c r="G764" s="45">
        <v>24977.889999999996</v>
      </c>
      <c r="H764" s="45">
        <v>9757.2189999999991</v>
      </c>
      <c r="I764" s="45">
        <v>6043.6660000000011</v>
      </c>
      <c r="J764" s="45">
        <v>6017.268</v>
      </c>
      <c r="K764" s="45">
        <v>4556.0400000000009</v>
      </c>
      <c r="L764" s="45">
        <v>6210.4939999999997</v>
      </c>
      <c r="M764" s="45">
        <v>26063.046000000002</v>
      </c>
      <c r="N764" s="90">
        <v>30452.868000000006</v>
      </c>
      <c r="O764" s="45">
        <v>39566.88700000001</v>
      </c>
      <c r="P764" s="45">
        <v>273393.54399999999</v>
      </c>
    </row>
    <row r="765" spans="1:16" ht="13.8" hidden="1" thickBot="1" x14ac:dyDescent="0.3">
      <c r="A765" s="166">
        <v>7</v>
      </c>
      <c r="B765" s="175" t="s">
        <v>96</v>
      </c>
      <c r="C765" s="45" t="s">
        <v>242</v>
      </c>
      <c r="D765" s="90">
        <v>7897.2170000000006</v>
      </c>
      <c r="E765" s="45">
        <v>6782.4970000000003</v>
      </c>
      <c r="F765" s="45">
        <v>6828.3270000000011</v>
      </c>
      <c r="G765" s="45">
        <v>3858.7070000000003</v>
      </c>
      <c r="H765" s="45">
        <v>658.77100000000019</v>
      </c>
      <c r="I765" s="45">
        <v>0</v>
      </c>
      <c r="J765" s="45">
        <v>0</v>
      </c>
      <c r="K765" s="45">
        <v>0</v>
      </c>
      <c r="L765" s="45">
        <v>0</v>
      </c>
      <c r="M765" s="45">
        <v>4034.3419999999996</v>
      </c>
      <c r="N765" s="90">
        <v>5066.8330000000005</v>
      </c>
      <c r="O765" s="45">
        <v>7037.8049999999985</v>
      </c>
      <c r="P765" s="45">
        <v>42164.498999999996</v>
      </c>
    </row>
    <row r="766" spans="1:16" ht="13.8" hidden="1" thickBot="1" x14ac:dyDescent="0.3">
      <c r="A766" s="167"/>
      <c r="B766" s="170"/>
      <c r="C766" s="45" t="s">
        <v>243</v>
      </c>
      <c r="D766" s="45">
        <v>993.096</v>
      </c>
      <c r="E766" s="45">
        <v>929.03200000000004</v>
      </c>
      <c r="F766" s="45">
        <v>993.096</v>
      </c>
      <c r="G766" s="45">
        <v>961.06699999999989</v>
      </c>
      <c r="H766" s="45">
        <v>976.55099999999993</v>
      </c>
      <c r="I766" s="45">
        <v>824.46</v>
      </c>
      <c r="J766" s="45">
        <v>843.42900000000009</v>
      </c>
      <c r="K766" s="45">
        <v>811.3900000000001</v>
      </c>
      <c r="L766" s="45">
        <v>939.71600000000012</v>
      </c>
      <c r="M766" s="45">
        <v>992.91000000000008</v>
      </c>
      <c r="N766" s="45">
        <v>960.88699999999994</v>
      </c>
      <c r="O766" s="45">
        <v>992.91000000000008</v>
      </c>
      <c r="P766" s="45">
        <v>11218.543999999996</v>
      </c>
    </row>
    <row r="767" spans="1:16" ht="13.8" hidden="1" thickBot="1" x14ac:dyDescent="0.3">
      <c r="A767" s="167"/>
      <c r="B767" s="170"/>
      <c r="C767" s="45" t="s">
        <v>244</v>
      </c>
      <c r="D767" s="45">
        <v>467.89599999999996</v>
      </c>
      <c r="E767" s="45">
        <v>393.69399999999996</v>
      </c>
      <c r="F767" s="45">
        <v>390.16200000000003</v>
      </c>
      <c r="G767" s="45">
        <v>177.63</v>
      </c>
      <c r="H767" s="45">
        <v>20.445</v>
      </c>
      <c r="I767" s="45">
        <v>0</v>
      </c>
      <c r="J767" s="45">
        <v>0</v>
      </c>
      <c r="K767" s="45">
        <v>0</v>
      </c>
      <c r="L767" s="45">
        <v>0</v>
      </c>
      <c r="M767" s="45">
        <v>187.642</v>
      </c>
      <c r="N767" s="45">
        <v>266.31600000000003</v>
      </c>
      <c r="O767" s="45">
        <v>406.52599999999995</v>
      </c>
      <c r="P767" s="45">
        <v>2310.3109999999997</v>
      </c>
    </row>
    <row r="768" spans="1:16" ht="13.8" hidden="1" thickBot="1" x14ac:dyDescent="0.3">
      <c r="A768" s="167"/>
      <c r="B768" s="170"/>
      <c r="C768" s="45" t="s">
        <v>245</v>
      </c>
      <c r="D768" s="45">
        <v>0</v>
      </c>
      <c r="E768" s="45">
        <v>0</v>
      </c>
      <c r="F768" s="45">
        <v>0</v>
      </c>
      <c r="G768" s="45">
        <v>0</v>
      </c>
      <c r="H768" s="45">
        <v>0</v>
      </c>
      <c r="I768" s="45">
        <v>0</v>
      </c>
      <c r="J768" s="45">
        <v>0</v>
      </c>
      <c r="K768" s="45">
        <v>0</v>
      </c>
      <c r="L768" s="45">
        <v>0</v>
      </c>
      <c r="M768" s="45">
        <v>0</v>
      </c>
      <c r="N768" s="45">
        <v>0</v>
      </c>
      <c r="O768" s="45">
        <v>0</v>
      </c>
      <c r="P768" s="45">
        <v>0</v>
      </c>
    </row>
    <row r="769" spans="1:16" ht="13.8" hidden="1" thickBot="1" x14ac:dyDescent="0.3">
      <c r="A769" s="167"/>
      <c r="B769" s="170"/>
      <c r="C769" s="45" t="s">
        <v>246</v>
      </c>
      <c r="D769" s="45">
        <v>261.392</v>
      </c>
      <c r="E769" s="45">
        <v>224.39600000000002</v>
      </c>
      <c r="F769" s="45">
        <v>225.845</v>
      </c>
      <c r="G769" s="45">
        <v>127.14200000000001</v>
      </c>
      <c r="H769" s="45">
        <v>21.602000000000004</v>
      </c>
      <c r="I769" s="45">
        <v>0</v>
      </c>
      <c r="J769" s="45">
        <v>0</v>
      </c>
      <c r="K769" s="45">
        <v>0</v>
      </c>
      <c r="L769" s="45">
        <v>0</v>
      </c>
      <c r="M769" s="45">
        <v>133.03299999999999</v>
      </c>
      <c r="N769" s="45">
        <v>167.41800000000001</v>
      </c>
      <c r="O769" s="45">
        <v>232.96200000000002</v>
      </c>
      <c r="P769" s="45">
        <v>1393.7899999999997</v>
      </c>
    </row>
    <row r="770" spans="1:16" ht="13.8" hidden="1" thickBot="1" x14ac:dyDescent="0.3">
      <c r="A770" s="168"/>
      <c r="B770" s="171"/>
      <c r="C770" s="45" t="s">
        <v>247</v>
      </c>
      <c r="D770" s="90">
        <v>9619.6010000000024</v>
      </c>
      <c r="E770" s="45">
        <v>8329.6189999999988</v>
      </c>
      <c r="F770" s="45">
        <v>8437.4299999999985</v>
      </c>
      <c r="G770" s="45">
        <v>5124.5459999999994</v>
      </c>
      <c r="H770" s="45">
        <v>1677.3689999999999</v>
      </c>
      <c r="I770" s="45">
        <v>824.46</v>
      </c>
      <c r="J770" s="45">
        <v>843.42900000000009</v>
      </c>
      <c r="K770" s="45">
        <v>811.3900000000001</v>
      </c>
      <c r="L770" s="45">
        <v>939.71600000000012</v>
      </c>
      <c r="M770" s="45">
        <v>5347.9270000000006</v>
      </c>
      <c r="N770" s="90">
        <v>6461.4539999999988</v>
      </c>
      <c r="O770" s="45">
        <v>8670.2030000000013</v>
      </c>
      <c r="P770" s="45">
        <v>57087.143999999993</v>
      </c>
    </row>
    <row r="771" spans="1:16" ht="13.8" hidden="1" thickBot="1" x14ac:dyDescent="0.3">
      <c r="A771" s="166">
        <v>8</v>
      </c>
      <c r="B771" s="175" t="s">
        <v>123</v>
      </c>
      <c r="C771" s="45" t="s">
        <v>242</v>
      </c>
      <c r="D771" s="45">
        <v>7361.393</v>
      </c>
      <c r="E771" s="45">
        <v>6299.9989999999989</v>
      </c>
      <c r="F771" s="45">
        <v>6306.5249999999996</v>
      </c>
      <c r="G771" s="45">
        <v>3352.9179999999997</v>
      </c>
      <c r="H771" s="45">
        <v>521.75200000000018</v>
      </c>
      <c r="I771" s="45">
        <v>0</v>
      </c>
      <c r="J771" s="45">
        <v>0</v>
      </c>
      <c r="K771" s="45">
        <v>0</v>
      </c>
      <c r="L771" s="45">
        <v>1.796</v>
      </c>
      <c r="M771" s="45">
        <v>3521.134</v>
      </c>
      <c r="N771" s="45">
        <v>4576.7849999999999</v>
      </c>
      <c r="O771" s="45">
        <v>6535.4700000000012</v>
      </c>
      <c r="P771" s="45">
        <v>38477.771999999997</v>
      </c>
    </row>
    <row r="772" spans="1:16" ht="13.8" hidden="1" thickBot="1" x14ac:dyDescent="0.3">
      <c r="A772" s="167"/>
      <c r="B772" s="170"/>
      <c r="C772" s="45" t="s">
        <v>243</v>
      </c>
      <c r="D772" s="45">
        <v>208.22499999999999</v>
      </c>
      <c r="E772" s="45">
        <v>194.78900000000004</v>
      </c>
      <c r="F772" s="45">
        <v>208.22499999999999</v>
      </c>
      <c r="G772" s="45">
        <v>201.50799999999998</v>
      </c>
      <c r="H772" s="45">
        <v>204.11799999999999</v>
      </c>
      <c r="I772" s="45">
        <v>194.67299999999997</v>
      </c>
      <c r="J772" s="45">
        <v>188.203</v>
      </c>
      <c r="K772" s="45">
        <v>160.13800000000001</v>
      </c>
      <c r="L772" s="45">
        <v>196.64999999999998</v>
      </c>
      <c r="M772" s="45">
        <v>208.22499999999999</v>
      </c>
      <c r="N772" s="45">
        <v>201.50799999999998</v>
      </c>
      <c r="O772" s="45">
        <v>208.22499999999999</v>
      </c>
      <c r="P772" s="45">
        <v>2374.4870000000005</v>
      </c>
    </row>
    <row r="773" spans="1:16" ht="13.8" hidden="1" thickBot="1" x14ac:dyDescent="0.3">
      <c r="A773" s="167"/>
      <c r="B773" s="170"/>
      <c r="C773" s="45" t="s">
        <v>244</v>
      </c>
      <c r="D773" s="45">
        <v>0</v>
      </c>
      <c r="E773" s="45">
        <v>0</v>
      </c>
      <c r="F773" s="45">
        <v>0</v>
      </c>
      <c r="G773" s="45">
        <v>0</v>
      </c>
      <c r="H773" s="45">
        <v>0</v>
      </c>
      <c r="I773" s="45">
        <v>0</v>
      </c>
      <c r="J773" s="45">
        <v>0</v>
      </c>
      <c r="K773" s="45">
        <v>0</v>
      </c>
      <c r="L773" s="45">
        <v>0</v>
      </c>
      <c r="M773" s="45">
        <v>0</v>
      </c>
      <c r="N773" s="45">
        <v>0</v>
      </c>
      <c r="O773" s="45">
        <v>0</v>
      </c>
      <c r="P773" s="45">
        <v>0</v>
      </c>
    </row>
    <row r="774" spans="1:16" ht="13.8" hidden="1" thickBot="1" x14ac:dyDescent="0.3">
      <c r="A774" s="167"/>
      <c r="B774" s="170"/>
      <c r="C774" s="45" t="s">
        <v>245</v>
      </c>
      <c r="D774" s="45">
        <v>188.62200000000001</v>
      </c>
      <c r="E774" s="45">
        <v>176.453</v>
      </c>
      <c r="F774" s="45">
        <v>188.62200000000001</v>
      </c>
      <c r="G774" s="45">
        <v>182.53700000000001</v>
      </c>
      <c r="H774" s="45">
        <v>188.62200000000001</v>
      </c>
      <c r="I774" s="45">
        <v>182.53700000000001</v>
      </c>
      <c r="J774" s="45">
        <v>103.438</v>
      </c>
      <c r="K774" s="45">
        <v>188.62200000000001</v>
      </c>
      <c r="L774" s="45">
        <v>182.53700000000001</v>
      </c>
      <c r="M774" s="45">
        <v>188.62200000000001</v>
      </c>
      <c r="N774" s="45">
        <v>182.53700000000001</v>
      </c>
      <c r="O774" s="45">
        <v>188.62200000000001</v>
      </c>
      <c r="P774" s="45">
        <v>2141.7710000000002</v>
      </c>
    </row>
    <row r="775" spans="1:16" ht="13.8" hidden="1" thickBot="1" x14ac:dyDescent="0.3">
      <c r="A775" s="167"/>
      <c r="B775" s="170"/>
      <c r="C775" s="45" t="s">
        <v>246</v>
      </c>
      <c r="D775" s="45">
        <v>292.89600000000002</v>
      </c>
      <c r="E775" s="45">
        <v>251.857</v>
      </c>
      <c r="F775" s="126">
        <v>252.61600000000007</v>
      </c>
      <c r="G775" s="45">
        <v>136.27699999999996</v>
      </c>
      <c r="H775" s="45">
        <v>25.971999999999994</v>
      </c>
      <c r="I775" s="45">
        <v>5.476</v>
      </c>
      <c r="J775" s="45">
        <v>3.1040000000000001</v>
      </c>
      <c r="K775" s="45">
        <v>5.6589999999999998</v>
      </c>
      <c r="L775" s="45">
        <v>5.476</v>
      </c>
      <c r="M775" s="45">
        <v>143.03499999999994</v>
      </c>
      <c r="N775" s="45">
        <v>184.26400000000004</v>
      </c>
      <c r="O775" s="45">
        <v>261.47300000000001</v>
      </c>
      <c r="P775" s="45">
        <v>1568.1049999999998</v>
      </c>
    </row>
    <row r="776" spans="1:16" ht="13.8" hidden="1" thickBot="1" x14ac:dyDescent="0.3">
      <c r="A776" s="168"/>
      <c r="B776" s="171"/>
      <c r="C776" s="45" t="s">
        <v>247</v>
      </c>
      <c r="D776" s="45">
        <v>8051.1359999999995</v>
      </c>
      <c r="E776" s="45">
        <v>6923.098</v>
      </c>
      <c r="F776" s="45">
        <v>6955.9879999999994</v>
      </c>
      <c r="G776" s="45">
        <v>3873.2400000000007</v>
      </c>
      <c r="H776" s="45">
        <v>940.46400000000017</v>
      </c>
      <c r="I776" s="45">
        <v>382.68599999999998</v>
      </c>
      <c r="J776" s="45">
        <v>294.745</v>
      </c>
      <c r="K776" s="45">
        <v>354.41899999999998</v>
      </c>
      <c r="L776" s="45">
        <v>386.459</v>
      </c>
      <c r="M776" s="45">
        <v>4061.0160000000005</v>
      </c>
      <c r="N776" s="45">
        <v>5145.0940000000001</v>
      </c>
      <c r="O776" s="45">
        <v>7193.7900000000009</v>
      </c>
      <c r="P776" s="45">
        <v>44562.135000000009</v>
      </c>
    </row>
    <row r="777" spans="1:16" ht="13.8" thickBot="1" x14ac:dyDescent="0.3">
      <c r="A777" s="142">
        <v>3</v>
      </c>
      <c r="B777" s="148" t="s">
        <v>124</v>
      </c>
      <c r="C777" s="37" t="s">
        <v>26</v>
      </c>
      <c r="D777" s="37">
        <f>D735+D741+D783</f>
        <v>31670.132000000001</v>
      </c>
      <c r="E777" s="37">
        <f t="shared" ref="E777:P777" si="18">E735+E741+E783</f>
        <v>27014.78</v>
      </c>
      <c r="F777" s="37">
        <f t="shared" si="18"/>
        <v>26935.759999999998</v>
      </c>
      <c r="G777" s="37">
        <f t="shared" si="18"/>
        <v>14114.960999999999</v>
      </c>
      <c r="H777" s="37">
        <f t="shared" si="18"/>
        <v>2140.5590000000002</v>
      </c>
      <c r="I777" s="37">
        <f t="shared" si="18"/>
        <v>0</v>
      </c>
      <c r="J777" s="37">
        <f t="shared" si="18"/>
        <v>0</v>
      </c>
      <c r="K777" s="37">
        <f t="shared" si="18"/>
        <v>0</v>
      </c>
      <c r="L777" s="37">
        <f t="shared" si="18"/>
        <v>8.4269999999999996</v>
      </c>
      <c r="M777" s="37">
        <f t="shared" si="18"/>
        <v>14833.154999999997</v>
      </c>
      <c r="N777" s="37">
        <f t="shared" si="18"/>
        <v>19489.262000000002</v>
      </c>
      <c r="O777" s="37">
        <f t="shared" si="18"/>
        <v>27984.462999999996</v>
      </c>
      <c r="P777" s="37">
        <f t="shared" si="18"/>
        <v>164191.49900000004</v>
      </c>
    </row>
    <row r="778" spans="1:16" ht="13.8" thickBot="1" x14ac:dyDescent="0.3">
      <c r="A778" s="143"/>
      <c r="B778" s="149"/>
      <c r="C778" s="37" t="s">
        <v>27</v>
      </c>
      <c r="D778" s="37">
        <f t="shared" ref="D778:P778" si="19">D736+D742+D784</f>
        <v>1528.806</v>
      </c>
      <c r="E778" s="37">
        <f t="shared" si="19"/>
        <v>1430.1510000000003</v>
      </c>
      <c r="F778" s="37">
        <f t="shared" si="19"/>
        <v>1528.806</v>
      </c>
      <c r="G778" s="37">
        <f t="shared" si="19"/>
        <v>1479.4499999999998</v>
      </c>
      <c r="H778" s="37">
        <f t="shared" si="19"/>
        <v>1480.8280000000002</v>
      </c>
      <c r="I778" s="37">
        <f t="shared" si="19"/>
        <v>1315.9911999999999</v>
      </c>
      <c r="J778" s="37">
        <f t="shared" si="19"/>
        <v>1294.6890000000001</v>
      </c>
      <c r="K778" s="37">
        <f t="shared" si="19"/>
        <v>1256.9740000000002</v>
      </c>
      <c r="L778" s="37">
        <f t="shared" si="19"/>
        <v>1420.2329999999999</v>
      </c>
      <c r="M778" s="37">
        <f t="shared" si="19"/>
        <v>1528.806</v>
      </c>
      <c r="N778" s="37">
        <f t="shared" si="19"/>
        <v>1479.4499999999998</v>
      </c>
      <c r="O778" s="37">
        <f t="shared" si="19"/>
        <v>1528.806</v>
      </c>
      <c r="P778" s="37">
        <f t="shared" si="19"/>
        <v>17272.9902</v>
      </c>
    </row>
    <row r="779" spans="1:16" ht="13.8" thickBot="1" x14ac:dyDescent="0.3">
      <c r="A779" s="143"/>
      <c r="B779" s="149"/>
      <c r="C779" s="37" t="s">
        <v>28</v>
      </c>
      <c r="D779" s="37">
        <f t="shared" ref="D779:P779" si="20">D737+D743+D785</f>
        <v>11235.263999999999</v>
      </c>
      <c r="E779" s="37">
        <f t="shared" si="20"/>
        <v>9600.0340000000015</v>
      </c>
      <c r="F779" s="37">
        <f t="shared" si="20"/>
        <v>9627.4359999999997</v>
      </c>
      <c r="G779" s="37">
        <f t="shared" si="20"/>
        <v>5181.3010000000004</v>
      </c>
      <c r="H779" s="37">
        <f t="shared" si="20"/>
        <v>824.80900000000008</v>
      </c>
      <c r="I779" s="37">
        <f t="shared" si="20"/>
        <v>0</v>
      </c>
      <c r="J779" s="37">
        <f t="shared" si="20"/>
        <v>0</v>
      </c>
      <c r="K779" s="37">
        <f t="shared" si="20"/>
        <v>0</v>
      </c>
      <c r="L779" s="37">
        <f t="shared" si="20"/>
        <v>0</v>
      </c>
      <c r="M779" s="37">
        <f t="shared" si="20"/>
        <v>5438.6310000000012</v>
      </c>
      <c r="N779" s="37">
        <f t="shared" si="20"/>
        <v>7015.692</v>
      </c>
      <c r="O779" s="37">
        <f t="shared" si="20"/>
        <v>9965.9290000000001</v>
      </c>
      <c r="P779" s="37">
        <f t="shared" si="20"/>
        <v>58889.095999999998</v>
      </c>
    </row>
    <row r="780" spans="1:16" ht="13.8" thickBot="1" x14ac:dyDescent="0.3">
      <c r="A780" s="143"/>
      <c r="B780" s="149"/>
      <c r="C780" s="37" t="s">
        <v>29</v>
      </c>
      <c r="D780" s="37">
        <f t="shared" ref="D780:P780" si="21">D738+D744+D786</f>
        <v>1403.925</v>
      </c>
      <c r="E780" s="37">
        <f t="shared" si="21"/>
        <v>1312.6320000000001</v>
      </c>
      <c r="F780" s="37">
        <f t="shared" si="21"/>
        <v>1399.578</v>
      </c>
      <c r="G780" s="37">
        <f t="shared" si="21"/>
        <v>1348.9850000000001</v>
      </c>
      <c r="H780" s="37">
        <f t="shared" si="21"/>
        <v>1999.89</v>
      </c>
      <c r="I780" s="37">
        <f t="shared" si="21"/>
        <v>1160.499</v>
      </c>
      <c r="J780" s="37">
        <f t="shared" si="21"/>
        <v>1999.3050000000001</v>
      </c>
      <c r="K780" s="37">
        <f t="shared" si="21"/>
        <v>1870.7049999999999</v>
      </c>
      <c r="L780" s="37">
        <f t="shared" si="21"/>
        <v>1935.5340000000001</v>
      </c>
      <c r="M780" s="37">
        <f t="shared" si="21"/>
        <v>2007.9440000000002</v>
      </c>
      <c r="N780" s="37">
        <f t="shared" si="21"/>
        <v>1353.2539999999999</v>
      </c>
      <c r="O780" s="37">
        <f t="shared" si="21"/>
        <v>1401.8140000000001</v>
      </c>
      <c r="P780" s="37">
        <f t="shared" si="21"/>
        <v>19194.065000000002</v>
      </c>
    </row>
    <row r="781" spans="1:16" ht="13.8" thickBot="1" x14ac:dyDescent="0.3">
      <c r="A781" s="143"/>
      <c r="B781" s="149"/>
      <c r="C781" s="37" t="s">
        <v>30</v>
      </c>
      <c r="D781" s="37">
        <f t="shared" ref="D781:P781" si="22">D739+D745+D787</f>
        <v>1095.662</v>
      </c>
      <c r="E781" s="37">
        <f t="shared" si="22"/>
        <v>930.63</v>
      </c>
      <c r="F781" s="37">
        <f t="shared" si="22"/>
        <v>928.50000000000011</v>
      </c>
      <c r="G781" s="37">
        <f t="shared" si="22"/>
        <v>469.56099999999998</v>
      </c>
      <c r="H781" s="37">
        <f t="shared" si="22"/>
        <v>68.391999999999996</v>
      </c>
      <c r="I781" s="37">
        <f t="shared" si="22"/>
        <v>1.2490000000000001</v>
      </c>
      <c r="J781" s="37">
        <f t="shared" si="22"/>
        <v>1.29</v>
      </c>
      <c r="K781" s="37">
        <f t="shared" si="22"/>
        <v>0.70799999999999996</v>
      </c>
      <c r="L781" s="37">
        <f t="shared" si="22"/>
        <v>1.2490000000000001</v>
      </c>
      <c r="M781" s="37">
        <f t="shared" si="22"/>
        <v>493.988</v>
      </c>
      <c r="N781" s="37">
        <f t="shared" si="22"/>
        <v>660.15599999999995</v>
      </c>
      <c r="O781" s="37">
        <f t="shared" si="22"/>
        <v>963.91399999999999</v>
      </c>
      <c r="P781" s="37">
        <f t="shared" si="22"/>
        <v>5615.299</v>
      </c>
    </row>
    <row r="782" spans="1:16" ht="13.8" thickBot="1" x14ac:dyDescent="0.3">
      <c r="A782" s="144"/>
      <c r="B782" s="150"/>
      <c r="C782" s="37" t="s">
        <v>31</v>
      </c>
      <c r="D782" s="37">
        <f t="shared" ref="D782:P782" si="23">D740+D746+D788</f>
        <v>46933.789000000004</v>
      </c>
      <c r="E782" s="37">
        <f t="shared" si="23"/>
        <v>40288.226999999992</v>
      </c>
      <c r="F782" s="37">
        <f t="shared" si="23"/>
        <v>40420.080000000009</v>
      </c>
      <c r="G782" s="37">
        <f t="shared" si="23"/>
        <v>22594.258000000002</v>
      </c>
      <c r="H782" s="37">
        <f t="shared" si="23"/>
        <v>6514.478000000001</v>
      </c>
      <c r="I782" s="37">
        <f t="shared" si="23"/>
        <v>2477.7392</v>
      </c>
      <c r="J782" s="37">
        <f t="shared" si="23"/>
        <v>3295.2840000000001</v>
      </c>
      <c r="K782" s="37">
        <f t="shared" si="23"/>
        <v>3128.3870000000006</v>
      </c>
      <c r="L782" s="37">
        <f t="shared" si="23"/>
        <v>3365.4429999999993</v>
      </c>
      <c r="M782" s="37">
        <f t="shared" si="23"/>
        <v>24302.523999999998</v>
      </c>
      <c r="N782" s="37">
        <f t="shared" si="23"/>
        <v>29997.814000000006</v>
      </c>
      <c r="O782" s="37">
        <f t="shared" si="23"/>
        <v>41844.925999999992</v>
      </c>
      <c r="P782" s="37">
        <f t="shared" si="23"/>
        <v>265162.94920000003</v>
      </c>
    </row>
    <row r="783" spans="1:16" ht="13.8" hidden="1" thickBot="1" x14ac:dyDescent="0.3">
      <c r="A783" s="166">
        <v>3</v>
      </c>
      <c r="B783" s="172" t="s">
        <v>128</v>
      </c>
      <c r="C783" s="45" t="s">
        <v>263</v>
      </c>
      <c r="D783" s="45">
        <v>30866.991000000002</v>
      </c>
      <c r="E783" s="45">
        <v>26330.738999999998</v>
      </c>
      <c r="F783" s="45">
        <v>26251.452999999998</v>
      </c>
      <c r="G783" s="45">
        <v>13758.403</v>
      </c>
      <c r="H783" s="45">
        <v>2086.6360000000004</v>
      </c>
      <c r="I783" s="45">
        <v>0</v>
      </c>
      <c r="J783" s="45">
        <v>0</v>
      </c>
      <c r="K783" s="45">
        <v>0</v>
      </c>
      <c r="L783" s="45">
        <v>8.4269999999999996</v>
      </c>
      <c r="M783" s="45">
        <v>14458.459999999997</v>
      </c>
      <c r="N783" s="45">
        <v>18997.122000000003</v>
      </c>
      <c r="O783" s="45">
        <v>27275.135999999995</v>
      </c>
      <c r="P783" s="45">
        <v>160033.36700000003</v>
      </c>
    </row>
    <row r="784" spans="1:16" ht="13.8" hidden="1" thickBot="1" x14ac:dyDescent="0.3">
      <c r="A784" s="167"/>
      <c r="B784" s="173"/>
      <c r="C784" s="45" t="s">
        <v>264</v>
      </c>
      <c r="D784" s="45">
        <v>1372.8310000000001</v>
      </c>
      <c r="E784" s="45">
        <v>1284.2410000000002</v>
      </c>
      <c r="F784" s="45">
        <v>1372.8310000000001</v>
      </c>
      <c r="G784" s="45">
        <v>1328.5059999999999</v>
      </c>
      <c r="H784" s="45">
        <v>1324.9740000000002</v>
      </c>
      <c r="I784" s="45">
        <v>1175.4702</v>
      </c>
      <c r="J784" s="45">
        <v>1193.8320000000001</v>
      </c>
      <c r="K784" s="45">
        <v>1131.7120000000002</v>
      </c>
      <c r="L784" s="45">
        <v>1269.4479999999999</v>
      </c>
      <c r="M784" s="45">
        <v>1372.8310000000001</v>
      </c>
      <c r="N784" s="45">
        <v>1328.5059999999999</v>
      </c>
      <c r="O784" s="45">
        <v>1372.8310000000001</v>
      </c>
      <c r="P784" s="45">
        <v>15528.013199999999</v>
      </c>
    </row>
    <row r="785" spans="1:16" ht="13.8" hidden="1" thickBot="1" x14ac:dyDescent="0.3">
      <c r="A785" s="167"/>
      <c r="B785" s="173"/>
      <c r="C785" s="45" t="s">
        <v>265</v>
      </c>
      <c r="D785" s="45">
        <v>11234.893999999998</v>
      </c>
      <c r="E785" s="45">
        <v>9599.7110000000011</v>
      </c>
      <c r="F785" s="45">
        <v>9627.107</v>
      </c>
      <c r="G785" s="45">
        <v>5181.0889999999999</v>
      </c>
      <c r="H785" s="45">
        <v>824.76700000000005</v>
      </c>
      <c r="I785" s="45">
        <v>0</v>
      </c>
      <c r="J785" s="45">
        <v>0</v>
      </c>
      <c r="K785" s="45">
        <v>0</v>
      </c>
      <c r="L785" s="45">
        <v>0</v>
      </c>
      <c r="M785" s="45">
        <v>5438.4090000000015</v>
      </c>
      <c r="N785" s="45">
        <v>7015.433</v>
      </c>
      <c r="O785" s="45">
        <v>9965.5920000000006</v>
      </c>
      <c r="P785" s="45">
        <v>58887.002</v>
      </c>
    </row>
    <row r="786" spans="1:16" ht="13.8" hidden="1" thickBot="1" x14ac:dyDescent="0.3">
      <c r="A786" s="167"/>
      <c r="B786" s="173"/>
      <c r="C786" s="45" t="s">
        <v>266</v>
      </c>
      <c r="D786" s="45">
        <v>1403.925</v>
      </c>
      <c r="E786" s="45">
        <v>1312.6320000000001</v>
      </c>
      <c r="F786" s="45">
        <v>1399.578</v>
      </c>
      <c r="G786" s="45">
        <v>1348.9850000000001</v>
      </c>
      <c r="H786" s="45">
        <v>1999.89</v>
      </c>
      <c r="I786" s="45">
        <v>1160.499</v>
      </c>
      <c r="J786" s="45">
        <v>1999.3050000000001</v>
      </c>
      <c r="K786" s="45">
        <v>1870.7049999999999</v>
      </c>
      <c r="L786" s="45">
        <v>1935.5340000000001</v>
      </c>
      <c r="M786" s="45">
        <v>2007.9440000000002</v>
      </c>
      <c r="N786" s="45">
        <v>1353.2539999999999</v>
      </c>
      <c r="O786" s="45">
        <v>1401.8140000000001</v>
      </c>
      <c r="P786" s="45">
        <v>19194.065000000002</v>
      </c>
    </row>
    <row r="787" spans="1:16" ht="13.8" hidden="1" thickBot="1" x14ac:dyDescent="0.3">
      <c r="A787" s="167"/>
      <c r="B787" s="173"/>
      <c r="C787" s="45" t="s">
        <v>267</v>
      </c>
      <c r="D787" s="45">
        <v>1063.758</v>
      </c>
      <c r="E787" s="45">
        <v>903.52800000000002</v>
      </c>
      <c r="F787" s="45">
        <v>901.44200000000012</v>
      </c>
      <c r="G787" s="45">
        <v>455.839</v>
      </c>
      <c r="H787" s="45">
        <v>66.405999999999992</v>
      </c>
      <c r="I787" s="45">
        <v>1.2490000000000001</v>
      </c>
      <c r="J787" s="45">
        <v>1.29</v>
      </c>
      <c r="K787" s="45">
        <v>0.70799999999999996</v>
      </c>
      <c r="L787" s="45">
        <v>1.2490000000000001</v>
      </c>
      <c r="M787" s="45">
        <v>479.55</v>
      </c>
      <c r="N787" s="45">
        <v>640.90599999999995</v>
      </c>
      <c r="O787" s="45">
        <v>935.83199999999999</v>
      </c>
      <c r="P787" s="45">
        <v>5451.7569999999996</v>
      </c>
    </row>
    <row r="788" spans="1:16" ht="13.8" hidden="1" thickBot="1" x14ac:dyDescent="0.3">
      <c r="A788" s="168"/>
      <c r="B788" s="174"/>
      <c r="C788" s="45" t="s">
        <v>268</v>
      </c>
      <c r="D788" s="45">
        <v>45942.399000000005</v>
      </c>
      <c r="E788" s="45">
        <v>39430.850999999995</v>
      </c>
      <c r="F788" s="45">
        <v>39552.411000000007</v>
      </c>
      <c r="G788" s="45">
        <v>22072.822</v>
      </c>
      <c r="H788" s="45">
        <v>6302.6730000000007</v>
      </c>
      <c r="I788" s="45">
        <v>2337.2181999999998</v>
      </c>
      <c r="J788" s="45">
        <v>3194.4270000000001</v>
      </c>
      <c r="K788" s="45">
        <v>3003.1250000000005</v>
      </c>
      <c r="L788" s="45">
        <v>3214.6579999999994</v>
      </c>
      <c r="M788" s="45">
        <v>23757.193999999996</v>
      </c>
      <c r="N788" s="45">
        <v>29335.221000000005</v>
      </c>
      <c r="O788" s="45">
        <v>40951.204999999994</v>
      </c>
      <c r="P788" s="45">
        <v>259094.20420000001</v>
      </c>
    </row>
    <row r="789" spans="1:16" ht="13.8" thickBot="1" x14ac:dyDescent="0.3">
      <c r="A789" s="138" t="s">
        <v>36</v>
      </c>
      <c r="B789" s="139"/>
      <c r="C789" s="37" t="s">
        <v>26</v>
      </c>
      <c r="D789" s="37">
        <f>D723+D747+D777</f>
        <v>212551.28000000003</v>
      </c>
      <c r="E789" s="37">
        <f t="shared" ref="E789:P789" si="24">E723+E747+E777</f>
        <v>182788.834</v>
      </c>
      <c r="F789" s="37">
        <f t="shared" si="24"/>
        <v>184046.614</v>
      </c>
      <c r="G789" s="37">
        <f t="shared" si="24"/>
        <v>105015.62600000002</v>
      </c>
      <c r="H789" s="37">
        <f t="shared" si="24"/>
        <v>18138.742999999999</v>
      </c>
      <c r="I789" s="37">
        <f t="shared" si="24"/>
        <v>0</v>
      </c>
      <c r="J789" s="37">
        <f t="shared" si="24"/>
        <v>0</v>
      </c>
      <c r="K789" s="37">
        <f t="shared" si="24"/>
        <v>0</v>
      </c>
      <c r="L789" s="37">
        <f t="shared" si="24"/>
        <v>13.658999999999999</v>
      </c>
      <c r="M789" s="37">
        <f t="shared" si="24"/>
        <v>110050.93499999997</v>
      </c>
      <c r="N789" s="37">
        <f t="shared" si="24"/>
        <v>137571.51899999997</v>
      </c>
      <c r="O789" s="37">
        <f t="shared" si="24"/>
        <v>190164.68</v>
      </c>
      <c r="P789" s="37">
        <f t="shared" si="24"/>
        <v>1140341.8900000001</v>
      </c>
    </row>
    <row r="790" spans="1:16" ht="13.8" thickBot="1" x14ac:dyDescent="0.3">
      <c r="A790" s="140"/>
      <c r="B790" s="141"/>
      <c r="C790" s="37" t="s">
        <v>27</v>
      </c>
      <c r="D790" s="37">
        <f t="shared" ref="D790:P790" si="25">D724+D748+D778</f>
        <v>32467.375</v>
      </c>
      <c r="E790" s="37">
        <f t="shared" si="25"/>
        <v>30375.665000000005</v>
      </c>
      <c r="F790" s="37">
        <f t="shared" si="25"/>
        <v>32467.656999999999</v>
      </c>
      <c r="G790" s="37">
        <f t="shared" si="25"/>
        <v>31421.616000000002</v>
      </c>
      <c r="H790" s="37">
        <f t="shared" si="25"/>
        <v>29954.387005000008</v>
      </c>
      <c r="I790" s="37">
        <f t="shared" si="25"/>
        <v>25167.422870000002</v>
      </c>
      <c r="J790" s="37">
        <f t="shared" si="25"/>
        <v>26779.823</v>
      </c>
      <c r="K790" s="36">
        <f t="shared" si="25"/>
        <v>26298.038999999997</v>
      </c>
      <c r="L790" s="37">
        <f t="shared" si="25"/>
        <v>28920.372999999996</v>
      </c>
      <c r="M790" s="37">
        <f t="shared" si="25"/>
        <v>32467.470999999998</v>
      </c>
      <c r="N790" s="37">
        <f t="shared" si="25"/>
        <v>31421.436000000005</v>
      </c>
      <c r="O790" s="37">
        <f t="shared" si="25"/>
        <v>32467.470999999998</v>
      </c>
      <c r="P790" s="37">
        <f t="shared" si="25"/>
        <v>360208.73587500001</v>
      </c>
    </row>
    <row r="791" spans="1:16" ht="13.8" thickBot="1" x14ac:dyDescent="0.3">
      <c r="A791" s="140"/>
      <c r="B791" s="141"/>
      <c r="C791" s="37" t="s">
        <v>28</v>
      </c>
      <c r="D791" s="37">
        <f t="shared" ref="D791:P791" si="26">D725+D749+D779</f>
        <v>13201.169</v>
      </c>
      <c r="E791" s="37">
        <f t="shared" si="26"/>
        <v>11273.514000000001</v>
      </c>
      <c r="F791" s="37">
        <f t="shared" si="26"/>
        <v>11300.887999999999</v>
      </c>
      <c r="G791" s="37">
        <f t="shared" si="26"/>
        <v>6048.5350000000008</v>
      </c>
      <c r="H791" s="37">
        <f t="shared" si="26"/>
        <v>954.78100000000006</v>
      </c>
      <c r="I791" s="37">
        <f t="shared" si="26"/>
        <v>0</v>
      </c>
      <c r="J791" s="37">
        <f t="shared" si="26"/>
        <v>0</v>
      </c>
      <c r="K791" s="37">
        <f t="shared" si="26"/>
        <v>0</v>
      </c>
      <c r="L791" s="37">
        <f t="shared" si="26"/>
        <v>0</v>
      </c>
      <c r="M791" s="37">
        <f t="shared" si="26"/>
        <v>6362.9080000000013</v>
      </c>
      <c r="N791" s="37">
        <f t="shared" si="26"/>
        <v>8232.8250000000007</v>
      </c>
      <c r="O791" s="37">
        <f t="shared" si="26"/>
        <v>11723.795</v>
      </c>
      <c r="P791" s="37">
        <f t="shared" si="26"/>
        <v>69098.414999999994</v>
      </c>
    </row>
    <row r="792" spans="1:16" ht="13.8" thickBot="1" x14ac:dyDescent="0.3">
      <c r="A792" s="140"/>
      <c r="B792" s="141"/>
      <c r="C792" s="37" t="s">
        <v>29</v>
      </c>
      <c r="D792" s="37">
        <f t="shared" ref="D792:P792" si="27">D726+D750+D780</f>
        <v>1592.547</v>
      </c>
      <c r="E792" s="37">
        <f t="shared" si="27"/>
        <v>1489.085</v>
      </c>
      <c r="F792" s="37">
        <f t="shared" si="27"/>
        <v>1588.2</v>
      </c>
      <c r="G792" s="37">
        <f t="shared" si="27"/>
        <v>1531.5220000000002</v>
      </c>
      <c r="H792" s="37">
        <f t="shared" si="27"/>
        <v>2188.5120000000002</v>
      </c>
      <c r="I792" s="37">
        <f t="shared" si="27"/>
        <v>1343.0360000000001</v>
      </c>
      <c r="J792" s="37">
        <f t="shared" si="27"/>
        <v>2102.7429999999999</v>
      </c>
      <c r="K792" s="37">
        <f t="shared" si="27"/>
        <v>2059.3269999999998</v>
      </c>
      <c r="L792" s="37">
        <f t="shared" si="27"/>
        <v>2118.0709999999999</v>
      </c>
      <c r="M792" s="37">
        <f t="shared" si="27"/>
        <v>2196.5660000000003</v>
      </c>
      <c r="N792" s="37">
        <f t="shared" si="27"/>
        <v>1535.7909999999999</v>
      </c>
      <c r="O792" s="37">
        <f t="shared" si="27"/>
        <v>1590.4360000000001</v>
      </c>
      <c r="P792" s="37">
        <f t="shared" si="27"/>
        <v>21335.836000000003</v>
      </c>
    </row>
    <row r="793" spans="1:16" ht="13.8" thickBot="1" x14ac:dyDescent="0.3">
      <c r="A793" s="140"/>
      <c r="B793" s="141"/>
      <c r="C793" s="37" t="s">
        <v>30</v>
      </c>
      <c r="D793" s="37">
        <f t="shared" ref="D793:O793" si="28">D727+D751+D781</f>
        <v>1672.6260000000002</v>
      </c>
      <c r="E793" s="37">
        <f t="shared" si="28"/>
        <v>1426.53</v>
      </c>
      <c r="F793" s="37">
        <f t="shared" si="28"/>
        <v>1425.9370000000001</v>
      </c>
      <c r="G793" s="37">
        <f t="shared" si="28"/>
        <v>743.57500000000005</v>
      </c>
      <c r="H793" s="37">
        <f t="shared" si="28"/>
        <v>117.40799999999999</v>
      </c>
      <c r="I793" s="37">
        <f t="shared" si="28"/>
        <v>6.7249999999999996</v>
      </c>
      <c r="J793" s="37">
        <f t="shared" si="28"/>
        <v>4.3940000000000001</v>
      </c>
      <c r="K793" s="37">
        <f t="shared" si="28"/>
        <v>6.367</v>
      </c>
      <c r="L793" s="37">
        <f t="shared" si="28"/>
        <v>7.0419999999999998</v>
      </c>
      <c r="M793" s="37">
        <f t="shared" si="28"/>
        <v>780.71999999999991</v>
      </c>
      <c r="N793" s="37">
        <f t="shared" si="28"/>
        <v>1025.8510000000001</v>
      </c>
      <c r="O793" s="37">
        <f t="shared" si="28"/>
        <v>1477.6659999999999</v>
      </c>
      <c r="P793" s="37">
        <f>P727+P751+P781</f>
        <v>8694.8410000000003</v>
      </c>
    </row>
    <row r="794" spans="1:16" ht="13.8" thickBot="1" x14ac:dyDescent="0.3">
      <c r="A794" s="140"/>
      <c r="B794" s="141"/>
      <c r="C794" s="37" t="s">
        <v>31</v>
      </c>
      <c r="D794" s="37">
        <f t="shared" ref="D794:O794" si="29">D728+D752+D782</f>
        <v>261484.99699999997</v>
      </c>
      <c r="E794" s="37">
        <f t="shared" si="29"/>
        <v>227353.628</v>
      </c>
      <c r="F794" s="37">
        <f t="shared" si="29"/>
        <v>230829.29599999997</v>
      </c>
      <c r="G794" s="37">
        <f t="shared" si="29"/>
        <v>144760.87399999998</v>
      </c>
      <c r="H794" s="37">
        <f t="shared" si="29"/>
        <v>51353.831005</v>
      </c>
      <c r="I794" s="37">
        <f t="shared" si="29"/>
        <v>26517.183870000004</v>
      </c>
      <c r="J794" s="37">
        <f t="shared" si="29"/>
        <v>28886.960000000003</v>
      </c>
      <c r="K794" s="36">
        <f t="shared" si="29"/>
        <v>28363.733</v>
      </c>
      <c r="L794" s="37">
        <f t="shared" si="29"/>
        <v>31059.144999999997</v>
      </c>
      <c r="M794" s="37">
        <f t="shared" si="29"/>
        <v>151858.6</v>
      </c>
      <c r="N794" s="37">
        <f t="shared" si="29"/>
        <v>179787.42200000002</v>
      </c>
      <c r="O794" s="37">
        <f t="shared" si="29"/>
        <v>237424.04800000001</v>
      </c>
      <c r="P794" s="95">
        <f>SUM(P789:P793)</f>
        <v>1599679.7178750001</v>
      </c>
    </row>
    <row r="795" spans="1:16" x14ac:dyDescent="0.25">
      <c r="B795" s="46"/>
      <c r="C795" s="46"/>
    </row>
    <row r="796" spans="1:16" ht="15.6" x14ac:dyDescent="0.3">
      <c r="A796" s="46"/>
      <c r="B796" s="48" t="s">
        <v>112</v>
      </c>
      <c r="C796" s="49"/>
      <c r="D796" s="48"/>
      <c r="E796" s="48"/>
      <c r="F796" s="48"/>
      <c r="G796" s="48"/>
      <c r="H796" s="48"/>
      <c r="I796" s="50"/>
      <c r="J796" s="49" t="s">
        <v>113</v>
      </c>
    </row>
    <row r="797" spans="1:16" s="55" customFormat="1" x14ac:dyDescent="0.25">
      <c r="A797" s="53"/>
      <c r="B797" s="54" t="s">
        <v>100</v>
      </c>
      <c r="C797" s="54"/>
      <c r="D797" s="53">
        <v>1139898.186</v>
      </c>
      <c r="E797" s="53">
        <v>69098.415000000008</v>
      </c>
      <c r="F797" s="53">
        <v>362610.74609999999</v>
      </c>
      <c r="G797" s="53">
        <v>5375.1409999999996</v>
      </c>
      <c r="H797" s="53">
        <v>10552.033000000001</v>
      </c>
      <c r="I797" s="53">
        <v>1587534.5210999998</v>
      </c>
      <c r="J797" s="53">
        <v>2068403929.6345611</v>
      </c>
      <c r="K797" s="53"/>
      <c r="L797" s="53"/>
      <c r="M797" s="53"/>
      <c r="N797" s="53"/>
      <c r="O797" s="53"/>
      <c r="P797" s="53"/>
    </row>
    <row r="798" spans="1:16" s="55" customFormat="1" x14ac:dyDescent="0.25">
      <c r="A798" s="53"/>
      <c r="B798" s="54"/>
      <c r="C798" s="54"/>
      <c r="D798" s="53">
        <f>D797-P789</f>
        <v>-443.70400000014342</v>
      </c>
      <c r="E798" s="53">
        <f>E797-P791</f>
        <v>0</v>
      </c>
      <c r="F798" s="53">
        <f>F797-P790</f>
        <v>2402.0102249999763</v>
      </c>
      <c r="G798" s="53">
        <f>G797-P792</f>
        <v>-15960.695000000003</v>
      </c>
      <c r="H798" s="53">
        <f>H797-P793</f>
        <v>1857.1920000000009</v>
      </c>
      <c r="I798" s="53">
        <f>I797-P794</f>
        <v>-12145.19677500031</v>
      </c>
      <c r="J798" s="53" t="e">
        <f>J797-#REF!</f>
        <v>#REF!</v>
      </c>
      <c r="K798" s="53"/>
      <c r="L798" s="53"/>
      <c r="M798" s="53"/>
      <c r="N798" s="53"/>
      <c r="O798" s="53"/>
      <c r="P798" s="53"/>
    </row>
    <row r="799" spans="1:16" s="55" customFormat="1" x14ac:dyDescent="0.25">
      <c r="A799" s="53"/>
      <c r="B799" s="54"/>
      <c r="C799" s="54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</row>
    <row r="800" spans="1:16" s="55" customFormat="1" x14ac:dyDescent="0.25">
      <c r="A800" s="53"/>
      <c r="B800" s="54"/>
      <c r="C800" s="54"/>
      <c r="D800" s="53">
        <f>D723+D747+D777</f>
        <v>212551.28000000003</v>
      </c>
      <c r="E800" s="53">
        <f t="shared" ref="E800:P800" si="30">E723+E747+E777</f>
        <v>182788.834</v>
      </c>
      <c r="F800" s="53">
        <f t="shared" si="30"/>
        <v>184046.614</v>
      </c>
      <c r="G800" s="53">
        <f t="shared" si="30"/>
        <v>105015.62600000002</v>
      </c>
      <c r="H800" s="53">
        <f t="shared" si="30"/>
        <v>18138.742999999999</v>
      </c>
      <c r="I800" s="53">
        <f t="shared" si="30"/>
        <v>0</v>
      </c>
      <c r="J800" s="53">
        <f t="shared" si="30"/>
        <v>0</v>
      </c>
      <c r="K800" s="53">
        <f t="shared" si="30"/>
        <v>0</v>
      </c>
      <c r="L800" s="53">
        <f t="shared" si="30"/>
        <v>13.658999999999999</v>
      </c>
      <c r="M800" s="53">
        <f t="shared" si="30"/>
        <v>110050.93499999997</v>
      </c>
      <c r="N800" s="53">
        <f t="shared" si="30"/>
        <v>137571.51899999997</v>
      </c>
      <c r="O800" s="53">
        <f t="shared" si="30"/>
        <v>190164.68</v>
      </c>
      <c r="P800" s="53">
        <f t="shared" si="30"/>
        <v>1140341.8900000001</v>
      </c>
    </row>
    <row r="801" spans="1:23" s="55" customFormat="1" x14ac:dyDescent="0.25">
      <c r="A801" s="53"/>
      <c r="B801" s="54"/>
      <c r="C801" s="54"/>
      <c r="D801" s="53">
        <f t="shared" ref="D801:P801" si="31">D724+D748+D778</f>
        <v>32467.375</v>
      </c>
      <c r="E801" s="53">
        <f t="shared" si="31"/>
        <v>30375.665000000005</v>
      </c>
      <c r="F801" s="53">
        <f t="shared" si="31"/>
        <v>32467.656999999999</v>
      </c>
      <c r="G801" s="53">
        <f t="shared" si="31"/>
        <v>31421.616000000002</v>
      </c>
      <c r="H801" s="53">
        <f t="shared" si="31"/>
        <v>29954.387005000008</v>
      </c>
      <c r="I801" s="53">
        <f t="shared" si="31"/>
        <v>25167.422870000002</v>
      </c>
      <c r="J801" s="53">
        <f t="shared" si="31"/>
        <v>26779.823</v>
      </c>
      <c r="K801" s="53">
        <f t="shared" si="31"/>
        <v>26298.038999999997</v>
      </c>
      <c r="L801" s="53">
        <f t="shared" si="31"/>
        <v>28920.372999999996</v>
      </c>
      <c r="M801" s="53">
        <f t="shared" si="31"/>
        <v>32467.470999999998</v>
      </c>
      <c r="N801" s="53">
        <f t="shared" si="31"/>
        <v>31421.436000000005</v>
      </c>
      <c r="O801" s="53">
        <f t="shared" si="31"/>
        <v>32467.470999999998</v>
      </c>
      <c r="P801" s="53">
        <f t="shared" si="31"/>
        <v>360208.73587500001</v>
      </c>
    </row>
    <row r="802" spans="1:23" s="55" customFormat="1" x14ac:dyDescent="0.25">
      <c r="A802" s="53"/>
      <c r="B802" s="54"/>
      <c r="C802" s="54"/>
      <c r="D802" s="53">
        <f t="shared" ref="D802:P802" si="32">D725+D749+D779</f>
        <v>13201.169</v>
      </c>
      <c r="E802" s="53">
        <f t="shared" si="32"/>
        <v>11273.514000000001</v>
      </c>
      <c r="F802" s="53">
        <f t="shared" si="32"/>
        <v>11300.887999999999</v>
      </c>
      <c r="G802" s="53">
        <f t="shared" si="32"/>
        <v>6048.5350000000008</v>
      </c>
      <c r="H802" s="53">
        <f t="shared" si="32"/>
        <v>954.78100000000006</v>
      </c>
      <c r="I802" s="53">
        <f t="shared" si="32"/>
        <v>0</v>
      </c>
      <c r="J802" s="53">
        <f t="shared" si="32"/>
        <v>0</v>
      </c>
      <c r="K802" s="53">
        <f t="shared" si="32"/>
        <v>0</v>
      </c>
      <c r="L802" s="53">
        <f t="shared" si="32"/>
        <v>0</v>
      </c>
      <c r="M802" s="53">
        <f t="shared" si="32"/>
        <v>6362.9080000000013</v>
      </c>
      <c r="N802" s="53">
        <f t="shared" si="32"/>
        <v>8232.8250000000007</v>
      </c>
      <c r="O802" s="53">
        <f t="shared" si="32"/>
        <v>11723.795</v>
      </c>
      <c r="P802" s="53">
        <f t="shared" si="32"/>
        <v>69098.414999999994</v>
      </c>
    </row>
    <row r="803" spans="1:23" s="55" customFormat="1" x14ac:dyDescent="0.25">
      <c r="A803" s="53"/>
      <c r="B803" s="54"/>
      <c r="C803" s="54"/>
      <c r="D803" s="53">
        <f t="shared" ref="D803:P803" si="33">D726+D750+D780</f>
        <v>1592.547</v>
      </c>
      <c r="E803" s="53">
        <f t="shared" si="33"/>
        <v>1489.085</v>
      </c>
      <c r="F803" s="53">
        <f t="shared" si="33"/>
        <v>1588.2</v>
      </c>
      <c r="G803" s="53">
        <f t="shared" si="33"/>
        <v>1531.5220000000002</v>
      </c>
      <c r="H803" s="53">
        <f t="shared" si="33"/>
        <v>2188.5120000000002</v>
      </c>
      <c r="I803" s="53">
        <f t="shared" si="33"/>
        <v>1343.0360000000001</v>
      </c>
      <c r="J803" s="53">
        <f t="shared" si="33"/>
        <v>2102.7429999999999</v>
      </c>
      <c r="K803" s="53">
        <f t="shared" si="33"/>
        <v>2059.3269999999998</v>
      </c>
      <c r="L803" s="53">
        <f t="shared" si="33"/>
        <v>2118.0709999999999</v>
      </c>
      <c r="M803" s="53">
        <f t="shared" si="33"/>
        <v>2196.5660000000003</v>
      </c>
      <c r="N803" s="53">
        <f t="shared" si="33"/>
        <v>1535.7909999999999</v>
      </c>
      <c r="O803" s="53">
        <f t="shared" si="33"/>
        <v>1590.4360000000001</v>
      </c>
      <c r="P803" s="53">
        <f t="shared" si="33"/>
        <v>21335.836000000003</v>
      </c>
    </row>
    <row r="804" spans="1:23" s="55" customFormat="1" x14ac:dyDescent="0.25">
      <c r="A804" s="53"/>
      <c r="B804" s="53"/>
      <c r="C804" s="53"/>
      <c r="D804" s="53">
        <f t="shared" ref="D804:P804" si="34">D727+D751+D781</f>
        <v>1672.6260000000002</v>
      </c>
      <c r="E804" s="53">
        <f t="shared" si="34"/>
        <v>1426.53</v>
      </c>
      <c r="F804" s="53">
        <f t="shared" si="34"/>
        <v>1425.9370000000001</v>
      </c>
      <c r="G804" s="53">
        <f t="shared" si="34"/>
        <v>743.57500000000005</v>
      </c>
      <c r="H804" s="53">
        <f t="shared" si="34"/>
        <v>117.40799999999999</v>
      </c>
      <c r="I804" s="53">
        <f t="shared" si="34"/>
        <v>6.7249999999999996</v>
      </c>
      <c r="J804" s="53">
        <f t="shared" si="34"/>
        <v>4.3940000000000001</v>
      </c>
      <c r="K804" s="53">
        <f t="shared" si="34"/>
        <v>6.367</v>
      </c>
      <c r="L804" s="53">
        <f t="shared" si="34"/>
        <v>7.0419999999999998</v>
      </c>
      <c r="M804" s="53">
        <f t="shared" si="34"/>
        <v>780.71999999999991</v>
      </c>
      <c r="N804" s="53">
        <f t="shared" si="34"/>
        <v>1025.8510000000001</v>
      </c>
      <c r="O804" s="53">
        <f t="shared" si="34"/>
        <v>1477.6659999999999</v>
      </c>
      <c r="P804" s="53">
        <f t="shared" si="34"/>
        <v>8694.8410000000003</v>
      </c>
    </row>
    <row r="805" spans="1:23" s="55" customFormat="1" ht="13.8" thickBot="1" x14ac:dyDescent="0.3">
      <c r="A805" s="53"/>
      <c r="B805" s="53"/>
      <c r="C805" s="53"/>
      <c r="D805" s="53">
        <f t="shared" ref="D805:P805" si="35">D728+D752+D782</f>
        <v>261484.99699999997</v>
      </c>
      <c r="E805" s="53">
        <f t="shared" si="35"/>
        <v>227353.628</v>
      </c>
      <c r="F805" s="53">
        <f t="shared" si="35"/>
        <v>230829.29599999997</v>
      </c>
      <c r="G805" s="53">
        <f t="shared" si="35"/>
        <v>144760.87399999998</v>
      </c>
      <c r="H805" s="53">
        <f t="shared" si="35"/>
        <v>51353.831005</v>
      </c>
      <c r="I805" s="53">
        <f t="shared" si="35"/>
        <v>26517.183870000004</v>
      </c>
      <c r="J805" s="53">
        <f t="shared" si="35"/>
        <v>28886.960000000003</v>
      </c>
      <c r="K805" s="53">
        <f t="shared" si="35"/>
        <v>28363.733</v>
      </c>
      <c r="L805" s="53">
        <f t="shared" si="35"/>
        <v>31059.144999999997</v>
      </c>
      <c r="M805" s="53">
        <f t="shared" si="35"/>
        <v>151858.6</v>
      </c>
      <c r="N805" s="53">
        <f t="shared" si="35"/>
        <v>179787.42200000002</v>
      </c>
      <c r="O805" s="53">
        <f t="shared" si="35"/>
        <v>237424.04800000001</v>
      </c>
      <c r="P805" s="53">
        <f t="shared" si="35"/>
        <v>1599679.7178750001</v>
      </c>
    </row>
    <row r="806" spans="1:23" ht="16.8" thickBot="1" x14ac:dyDescent="0.3">
      <c r="A806" s="176" t="s">
        <v>249</v>
      </c>
      <c r="B806" s="177"/>
      <c r="C806" s="177"/>
      <c r="D806" s="177"/>
      <c r="E806" s="177"/>
      <c r="F806" s="177"/>
      <c r="G806" s="177"/>
      <c r="H806" s="177"/>
      <c r="I806" s="177"/>
      <c r="J806" s="177"/>
      <c r="K806" s="177"/>
      <c r="L806" s="177"/>
      <c r="M806" s="177"/>
      <c r="N806" s="177"/>
      <c r="O806" s="177"/>
      <c r="P806" s="178"/>
    </row>
    <row r="807" spans="1:23" ht="13.8" thickBot="1" x14ac:dyDescent="0.3">
      <c r="A807" s="179" t="s">
        <v>8</v>
      </c>
      <c r="B807" s="183" t="s">
        <v>9</v>
      </c>
      <c r="C807" s="151"/>
      <c r="D807" s="153" t="s">
        <v>115</v>
      </c>
      <c r="E807" s="154"/>
      <c r="F807" s="154"/>
      <c r="G807" s="154"/>
      <c r="H807" s="154"/>
      <c r="I807" s="154"/>
      <c r="J807" s="154"/>
      <c r="K807" s="154"/>
      <c r="L807" s="154"/>
      <c r="M807" s="154"/>
      <c r="N807" s="154"/>
      <c r="O807" s="154"/>
      <c r="P807" s="155"/>
    </row>
    <row r="808" spans="1:23" ht="13.8" thickBot="1" x14ac:dyDescent="0.3">
      <c r="A808" s="180"/>
      <c r="B808" s="182"/>
      <c r="C808" s="152"/>
      <c r="D808" s="36" t="s">
        <v>10</v>
      </c>
      <c r="E808" s="37" t="s">
        <v>11</v>
      </c>
      <c r="F808" s="35" t="s">
        <v>12</v>
      </c>
      <c r="G808" s="36" t="s">
        <v>13</v>
      </c>
      <c r="H808" s="35" t="s">
        <v>14</v>
      </c>
      <c r="I808" s="35" t="s">
        <v>15</v>
      </c>
      <c r="J808" s="35" t="s">
        <v>16</v>
      </c>
      <c r="K808" s="36" t="s">
        <v>17</v>
      </c>
      <c r="L808" s="37" t="s">
        <v>18</v>
      </c>
      <c r="M808" s="36" t="s">
        <v>19</v>
      </c>
      <c r="N808" s="36" t="s">
        <v>20</v>
      </c>
      <c r="O808" s="36" t="s">
        <v>21</v>
      </c>
      <c r="P808" s="35" t="s">
        <v>22</v>
      </c>
    </row>
    <row r="809" spans="1:23" ht="13.8" thickBot="1" x14ac:dyDescent="0.3">
      <c r="A809" s="142">
        <v>1</v>
      </c>
      <c r="B809" s="151" t="s">
        <v>38</v>
      </c>
      <c r="C809" s="37" t="s">
        <v>26</v>
      </c>
      <c r="D809" s="37">
        <v>13506.278999999999</v>
      </c>
      <c r="E809" s="37">
        <v>11596.28</v>
      </c>
      <c r="F809" s="37">
        <v>11661.804</v>
      </c>
      <c r="G809" s="37">
        <v>6560.2860000000001</v>
      </c>
      <c r="H809" s="37">
        <v>1109.45</v>
      </c>
      <c r="I809" s="37">
        <v>0</v>
      </c>
      <c r="J809" s="37">
        <v>0</v>
      </c>
      <c r="K809" s="37">
        <v>0</v>
      </c>
      <c r="L809" s="37">
        <v>3.4359999999999999</v>
      </c>
      <c r="M809" s="37">
        <v>6860.3309999999992</v>
      </c>
      <c r="N809" s="37">
        <v>8642.5290000000005</v>
      </c>
      <c r="O809" s="37">
        <v>12026.563</v>
      </c>
      <c r="P809" s="37">
        <v>71966.957999999999</v>
      </c>
    </row>
    <row r="810" spans="1:23" ht="13.8" thickBot="1" x14ac:dyDescent="0.3">
      <c r="A810" s="143"/>
      <c r="B810" s="159"/>
      <c r="C810" s="37" t="s">
        <v>27</v>
      </c>
      <c r="D810" s="37">
        <v>1067.9590000000001</v>
      </c>
      <c r="E810" s="37">
        <v>1002.052</v>
      </c>
      <c r="F810" s="37">
        <v>1068.241</v>
      </c>
      <c r="G810" s="37">
        <v>1035.1379999999999</v>
      </c>
      <c r="H810" s="37">
        <v>1055.4150049999998</v>
      </c>
      <c r="I810" s="37">
        <v>807.404</v>
      </c>
      <c r="J810" s="37">
        <v>869.25000000000011</v>
      </c>
      <c r="K810" s="37">
        <v>839.846</v>
      </c>
      <c r="L810" s="37">
        <v>1007.516</v>
      </c>
      <c r="M810" s="37">
        <v>1068.241</v>
      </c>
      <c r="N810" s="37">
        <v>1035.1379999999999</v>
      </c>
      <c r="O810" s="37">
        <v>1068.241</v>
      </c>
      <c r="P810" s="37">
        <v>11924.441005000001</v>
      </c>
    </row>
    <row r="811" spans="1:23" ht="13.8" thickBot="1" x14ac:dyDescent="0.3">
      <c r="A811" s="143"/>
      <c r="B811" s="159"/>
      <c r="C811" s="37" t="s">
        <v>28</v>
      </c>
      <c r="D811" s="37">
        <v>1498.0090000000002</v>
      </c>
      <c r="E811" s="37">
        <v>1279.7860000000001</v>
      </c>
      <c r="F811" s="37">
        <v>1283.29</v>
      </c>
      <c r="G811" s="37">
        <v>689.60400000000004</v>
      </c>
      <c r="H811" s="37">
        <v>109.52699999999999</v>
      </c>
      <c r="I811" s="37">
        <v>0</v>
      </c>
      <c r="J811" s="37">
        <v>0</v>
      </c>
      <c r="K811" s="37">
        <v>0</v>
      </c>
      <c r="L811" s="37">
        <v>0</v>
      </c>
      <c r="M811" s="37">
        <v>736.63499999999999</v>
      </c>
      <c r="N811" s="37">
        <v>950.81700000000012</v>
      </c>
      <c r="O811" s="37">
        <v>1351.3400000000004</v>
      </c>
      <c r="P811" s="37">
        <v>7899.0079999999998</v>
      </c>
    </row>
    <row r="812" spans="1:23" ht="13.8" thickBot="1" x14ac:dyDescent="0.3">
      <c r="A812" s="143"/>
      <c r="B812" s="159"/>
      <c r="C812" s="37" t="s">
        <v>29</v>
      </c>
      <c r="D812" s="37">
        <v>0</v>
      </c>
      <c r="E812" s="37">
        <v>0</v>
      </c>
      <c r="F812" s="37">
        <v>0</v>
      </c>
      <c r="G812" s="37">
        <v>0</v>
      </c>
      <c r="H812" s="37">
        <v>0</v>
      </c>
      <c r="I812" s="37">
        <v>0</v>
      </c>
      <c r="J812" s="37">
        <v>0</v>
      </c>
      <c r="K812" s="37">
        <v>0</v>
      </c>
      <c r="L812" s="37">
        <v>0</v>
      </c>
      <c r="M812" s="37">
        <v>0</v>
      </c>
      <c r="N812" s="37">
        <v>0</v>
      </c>
      <c r="O812" s="37">
        <v>0</v>
      </c>
      <c r="P812" s="37">
        <v>0</v>
      </c>
    </row>
    <row r="813" spans="1:23" ht="13.8" thickBot="1" x14ac:dyDescent="0.3">
      <c r="A813" s="143"/>
      <c r="B813" s="159"/>
      <c r="C813" s="37" t="s">
        <v>30</v>
      </c>
      <c r="D813" s="37">
        <v>17.587</v>
      </c>
      <c r="E813" s="37">
        <v>15.302999999999999</v>
      </c>
      <c r="F813" s="37">
        <v>14.622999999999999</v>
      </c>
      <c r="G813" s="37">
        <v>8.2740000000000009</v>
      </c>
      <c r="H813" s="37">
        <v>1.077</v>
      </c>
      <c r="I813" s="37">
        <v>0</v>
      </c>
      <c r="J813" s="37">
        <v>0</v>
      </c>
      <c r="K813" s="37">
        <v>0</v>
      </c>
      <c r="L813" s="37">
        <v>0.317</v>
      </c>
      <c r="M813" s="37">
        <v>8.2279999999999998</v>
      </c>
      <c r="N813" s="37">
        <v>10.852</v>
      </c>
      <c r="O813" s="37">
        <v>14.809000000000001</v>
      </c>
      <c r="P813" s="37">
        <v>91.07</v>
      </c>
      <c r="W813">
        <v>91882.314004999993</v>
      </c>
    </row>
    <row r="814" spans="1:23" ht="13.8" thickBot="1" x14ac:dyDescent="0.3">
      <c r="A814" s="144"/>
      <c r="B814" s="152"/>
      <c r="C814" s="37" t="s">
        <v>31</v>
      </c>
      <c r="D814" s="37">
        <v>16089.833999999999</v>
      </c>
      <c r="E814" s="37">
        <v>13893.421</v>
      </c>
      <c r="F814" s="37">
        <v>14027.957999999999</v>
      </c>
      <c r="G814" s="37">
        <v>8293.3019999999997</v>
      </c>
      <c r="H814" s="37">
        <v>2275.4690049999999</v>
      </c>
      <c r="I814" s="37">
        <v>807.404</v>
      </c>
      <c r="J814" s="37">
        <v>869.25000000000011</v>
      </c>
      <c r="K814" s="37">
        <v>839.846</v>
      </c>
      <c r="L814" s="37">
        <v>1011.269</v>
      </c>
      <c r="M814" s="37">
        <v>8673.4349999999977</v>
      </c>
      <c r="N814" s="37">
        <v>10639.336000000003</v>
      </c>
      <c r="O814" s="37">
        <v>14460.953</v>
      </c>
      <c r="P814" s="37">
        <v>91881.477005000008</v>
      </c>
      <c r="W814">
        <v>91513.72600499999</v>
      </c>
    </row>
    <row r="815" spans="1:23" ht="13.8" thickBot="1" x14ac:dyDescent="0.3">
      <c r="A815" s="142">
        <v>2</v>
      </c>
      <c r="B815" s="151" t="s">
        <v>57</v>
      </c>
      <c r="C815" s="37" t="s">
        <v>26</v>
      </c>
      <c r="D815" s="37">
        <v>73.635999999999996</v>
      </c>
      <c r="E815" s="37">
        <v>62.88</v>
      </c>
      <c r="F815" s="37">
        <v>63.027999999999999</v>
      </c>
      <c r="G815" s="37">
        <v>33.712000000000003</v>
      </c>
      <c r="H815" s="37">
        <v>5.3140000000000001</v>
      </c>
      <c r="I815" s="37">
        <v>0</v>
      </c>
      <c r="J815" s="37">
        <v>0</v>
      </c>
      <c r="K815" s="37">
        <v>0</v>
      </c>
      <c r="L815" s="37">
        <v>0</v>
      </c>
      <c r="M815" s="37">
        <v>35.392000000000003</v>
      </c>
      <c r="N815" s="37">
        <v>45.814</v>
      </c>
      <c r="O815" s="37">
        <v>65.260000000000005</v>
      </c>
      <c r="P815" s="37">
        <v>385.036</v>
      </c>
      <c r="W815">
        <f>W813-W814</f>
        <v>368.58800000000338</v>
      </c>
    </row>
    <row r="816" spans="1:23" ht="13.8" thickBot="1" x14ac:dyDescent="0.3">
      <c r="A816" s="143"/>
      <c r="B816" s="159"/>
      <c r="C816" s="37" t="s">
        <v>27</v>
      </c>
      <c r="D816" s="37">
        <v>1.1359999999999999</v>
      </c>
      <c r="E816" s="37">
        <v>1.0620000000000001</v>
      </c>
      <c r="F816" s="37">
        <v>1.1359999999999999</v>
      </c>
      <c r="G816" s="37">
        <v>1.1000000000000001</v>
      </c>
      <c r="H816" s="37">
        <v>1.1359999999999999</v>
      </c>
      <c r="I816" s="37">
        <v>1.1000000000000001</v>
      </c>
      <c r="J816" s="37">
        <v>1.1359999999999999</v>
      </c>
      <c r="K816" s="37">
        <v>1.1359999999999999</v>
      </c>
      <c r="L816" s="37">
        <v>1.1000000000000001</v>
      </c>
      <c r="M816" s="37">
        <v>1.1359999999999999</v>
      </c>
      <c r="N816" s="37">
        <v>1.1000000000000001</v>
      </c>
      <c r="O816" s="37">
        <v>1.1359999999999999</v>
      </c>
      <c r="P816" s="37">
        <v>13.414</v>
      </c>
    </row>
    <row r="817" spans="1:16" ht="13.8" thickBot="1" x14ac:dyDescent="0.3">
      <c r="A817" s="143"/>
      <c r="B817" s="159"/>
      <c r="C817" s="37" t="s">
        <v>28</v>
      </c>
      <c r="D817" s="37">
        <v>0</v>
      </c>
      <c r="E817" s="37">
        <v>0</v>
      </c>
      <c r="F817" s="37">
        <v>0</v>
      </c>
      <c r="G817" s="37">
        <v>0</v>
      </c>
      <c r="H817" s="37">
        <v>0</v>
      </c>
      <c r="I817" s="37">
        <v>0</v>
      </c>
      <c r="J817" s="37">
        <v>0</v>
      </c>
      <c r="K817" s="37">
        <v>0</v>
      </c>
      <c r="L817" s="37">
        <v>0</v>
      </c>
      <c r="M817" s="37">
        <v>0</v>
      </c>
      <c r="N817" s="37">
        <v>0</v>
      </c>
      <c r="O817" s="37">
        <v>0</v>
      </c>
      <c r="P817" s="37">
        <v>0</v>
      </c>
    </row>
    <row r="818" spans="1:16" ht="13.8" thickBot="1" x14ac:dyDescent="0.3">
      <c r="A818" s="143"/>
      <c r="B818" s="159"/>
      <c r="C818" s="37" t="s">
        <v>29</v>
      </c>
      <c r="D818" s="37">
        <v>0</v>
      </c>
      <c r="E818" s="37">
        <v>0</v>
      </c>
      <c r="F818" s="37">
        <v>0</v>
      </c>
      <c r="G818" s="37">
        <v>0</v>
      </c>
      <c r="H818" s="37">
        <v>0</v>
      </c>
      <c r="I818" s="37">
        <v>0</v>
      </c>
      <c r="J818" s="37">
        <v>0</v>
      </c>
      <c r="K818" s="37">
        <v>0</v>
      </c>
      <c r="L818" s="37">
        <v>0</v>
      </c>
      <c r="M818" s="37">
        <v>0</v>
      </c>
      <c r="N818" s="37">
        <v>0</v>
      </c>
      <c r="O818" s="37">
        <v>0</v>
      </c>
      <c r="P818" s="37">
        <v>0</v>
      </c>
    </row>
    <row r="819" spans="1:16" ht="13.8" thickBot="1" x14ac:dyDescent="0.3">
      <c r="A819" s="143"/>
      <c r="B819" s="159"/>
      <c r="C819" s="37" t="s">
        <v>30</v>
      </c>
      <c r="D819" s="37">
        <v>3.5059999999999998</v>
      </c>
      <c r="E819" s="37">
        <v>2.98</v>
      </c>
      <c r="F819" s="37">
        <v>2.976</v>
      </c>
      <c r="G819" s="37">
        <v>1.518</v>
      </c>
      <c r="H819" s="37">
        <v>0.222</v>
      </c>
      <c r="I819" s="37">
        <v>0</v>
      </c>
      <c r="J819" s="37">
        <v>0</v>
      </c>
      <c r="K819" s="37">
        <v>0</v>
      </c>
      <c r="L819" s="37">
        <v>0</v>
      </c>
      <c r="M819" s="37">
        <v>1.5960000000000001</v>
      </c>
      <c r="N819" s="37">
        <v>2.1230000000000002</v>
      </c>
      <c r="O819" s="37">
        <v>3.0880000000000001</v>
      </c>
      <c r="P819" s="37">
        <v>18.009</v>
      </c>
    </row>
    <row r="820" spans="1:16" ht="13.8" thickBot="1" x14ac:dyDescent="0.3">
      <c r="A820" s="144"/>
      <c r="B820" s="152"/>
      <c r="C820" s="37" t="s">
        <v>31</v>
      </c>
      <c r="D820" s="37">
        <v>78.278000000000006</v>
      </c>
      <c r="E820" s="37">
        <v>66.921999999999997</v>
      </c>
      <c r="F820" s="37">
        <v>67.14</v>
      </c>
      <c r="G820" s="37">
        <v>36.33</v>
      </c>
      <c r="H820" s="37">
        <v>6.6719999999999997</v>
      </c>
      <c r="I820" s="37">
        <v>1.1000000000000001</v>
      </c>
      <c r="J820" s="37">
        <v>1.1359999999999999</v>
      </c>
      <c r="K820" s="37">
        <v>1.1359999999999999</v>
      </c>
      <c r="L820" s="37">
        <v>1.1000000000000001</v>
      </c>
      <c r="M820" s="37">
        <v>38.124000000000002</v>
      </c>
      <c r="N820" s="37">
        <v>49.036999999999999</v>
      </c>
      <c r="O820" s="37">
        <v>69.483999999999995</v>
      </c>
      <c r="P820" s="37">
        <v>416.459</v>
      </c>
    </row>
    <row r="821" spans="1:16" ht="13.8" thickBot="1" x14ac:dyDescent="0.3">
      <c r="A821" s="142">
        <v>3</v>
      </c>
      <c r="B821" s="151" t="s">
        <v>69</v>
      </c>
      <c r="C821" s="37" t="s">
        <v>26</v>
      </c>
      <c r="D821" s="37">
        <v>71.573999999999998</v>
      </c>
      <c r="E821" s="37">
        <v>61.326999999999998</v>
      </c>
      <c r="F821" s="37">
        <v>61.631999999999998</v>
      </c>
      <c r="G821" s="37">
        <v>34.073</v>
      </c>
      <c r="H821" s="37">
        <v>5.6429999999999998</v>
      </c>
      <c r="I821" s="37">
        <v>0</v>
      </c>
      <c r="J821" s="37">
        <v>0</v>
      </c>
      <c r="K821" s="37">
        <v>0</v>
      </c>
      <c r="L821" s="37">
        <v>0</v>
      </c>
      <c r="M821" s="37">
        <v>35.731999999999999</v>
      </c>
      <c r="N821" s="37">
        <v>45.414999999999999</v>
      </c>
      <c r="O821" s="37">
        <v>63.725000000000001</v>
      </c>
      <c r="P821" s="37">
        <v>379.12099999999998</v>
      </c>
    </row>
    <row r="822" spans="1:16" ht="13.8" thickBot="1" x14ac:dyDescent="0.3">
      <c r="A822" s="143"/>
      <c r="B822" s="159"/>
      <c r="C822" s="37" t="s">
        <v>27</v>
      </c>
      <c r="D822" s="37">
        <v>0.54400000000000004</v>
      </c>
      <c r="E822" s="37">
        <v>0.50800000000000001</v>
      </c>
      <c r="F822" s="37">
        <v>0.54400000000000004</v>
      </c>
      <c r="G822" s="37">
        <v>0.52500000000000002</v>
      </c>
      <c r="H822" s="37">
        <v>0.42099999999999999</v>
      </c>
      <c r="I822" s="37">
        <v>0.36599999999999999</v>
      </c>
      <c r="J822" s="37">
        <v>0.379</v>
      </c>
      <c r="K822" s="37">
        <v>0.379</v>
      </c>
      <c r="L822" s="37">
        <v>0.36599999999999999</v>
      </c>
      <c r="M822" s="37">
        <v>0.54400000000000004</v>
      </c>
      <c r="N822" s="37">
        <v>0.52500000000000002</v>
      </c>
      <c r="O822" s="37">
        <v>0.54400000000000004</v>
      </c>
      <c r="P822" s="37">
        <v>5.6449999999999996</v>
      </c>
    </row>
    <row r="823" spans="1:16" ht="13.8" thickBot="1" x14ac:dyDescent="0.3">
      <c r="A823" s="143"/>
      <c r="B823" s="159"/>
      <c r="C823" s="37" t="s">
        <v>28</v>
      </c>
      <c r="D823" s="37">
        <v>0</v>
      </c>
      <c r="E823" s="37">
        <v>0</v>
      </c>
      <c r="F823" s="37">
        <v>0</v>
      </c>
      <c r="G823" s="37">
        <v>0</v>
      </c>
      <c r="H823" s="37">
        <v>0</v>
      </c>
      <c r="I823" s="37">
        <v>0</v>
      </c>
      <c r="J823" s="37">
        <v>0</v>
      </c>
      <c r="K823" s="37">
        <v>0</v>
      </c>
      <c r="L823" s="37">
        <v>0</v>
      </c>
      <c r="M823" s="37">
        <v>0</v>
      </c>
      <c r="N823" s="37">
        <v>0</v>
      </c>
      <c r="O823" s="37">
        <v>0</v>
      </c>
      <c r="P823" s="37">
        <v>0</v>
      </c>
    </row>
    <row r="824" spans="1:16" ht="13.8" thickBot="1" x14ac:dyDescent="0.3">
      <c r="A824" s="143"/>
      <c r="B824" s="159"/>
      <c r="C824" s="37" t="s">
        <v>29</v>
      </c>
      <c r="D824" s="37">
        <v>0</v>
      </c>
      <c r="E824" s="37">
        <v>0</v>
      </c>
      <c r="F824" s="37">
        <v>0</v>
      </c>
      <c r="G824" s="37">
        <v>0</v>
      </c>
      <c r="H824" s="37">
        <v>0</v>
      </c>
      <c r="I824" s="37">
        <v>0</v>
      </c>
      <c r="J824" s="37">
        <v>0</v>
      </c>
      <c r="K824" s="37">
        <v>0</v>
      </c>
      <c r="L824" s="37">
        <v>0</v>
      </c>
      <c r="M824" s="37">
        <v>0</v>
      </c>
      <c r="N824" s="37">
        <v>0</v>
      </c>
      <c r="O824" s="37">
        <v>0</v>
      </c>
      <c r="P824" s="37">
        <v>0</v>
      </c>
    </row>
    <row r="825" spans="1:16" ht="13.8" thickBot="1" x14ac:dyDescent="0.3">
      <c r="A825" s="143"/>
      <c r="B825" s="159"/>
      <c r="C825" s="37" t="s">
        <v>30</v>
      </c>
      <c r="D825" s="37">
        <v>2.581</v>
      </c>
      <c r="E825" s="37">
        <v>2.2090000000000001</v>
      </c>
      <c r="F825" s="37">
        <v>2.2170000000000001</v>
      </c>
      <c r="G825" s="37">
        <v>1.212</v>
      </c>
      <c r="H825" s="37">
        <v>0.19900000000000001</v>
      </c>
      <c r="I825" s="37">
        <v>0</v>
      </c>
      <c r="J825" s="37">
        <v>0</v>
      </c>
      <c r="K825" s="37">
        <v>0</v>
      </c>
      <c r="L825" s="37">
        <v>0</v>
      </c>
      <c r="M825" s="37">
        <v>1.272</v>
      </c>
      <c r="N825" s="37">
        <v>1.627</v>
      </c>
      <c r="O825" s="37">
        <v>2.294</v>
      </c>
      <c r="P825" s="37">
        <v>13.611000000000001</v>
      </c>
    </row>
    <row r="826" spans="1:16" ht="13.8" thickBot="1" x14ac:dyDescent="0.3">
      <c r="A826" s="144"/>
      <c r="B826" s="152"/>
      <c r="C826" s="37" t="s">
        <v>31</v>
      </c>
      <c r="D826" s="37">
        <v>74.698999999999998</v>
      </c>
      <c r="E826" s="37">
        <v>64.043999999999997</v>
      </c>
      <c r="F826" s="37">
        <v>64.393000000000001</v>
      </c>
      <c r="G826" s="37">
        <v>35.81</v>
      </c>
      <c r="H826" s="37">
        <v>6.2629999999999999</v>
      </c>
      <c r="I826" s="37">
        <v>0.36599999999999999</v>
      </c>
      <c r="J826" s="37">
        <v>0.379</v>
      </c>
      <c r="K826" s="37">
        <v>0.379</v>
      </c>
      <c r="L826" s="37">
        <v>0.36599999999999999</v>
      </c>
      <c r="M826" s="37">
        <v>37.548000000000002</v>
      </c>
      <c r="N826" s="37">
        <v>47.567</v>
      </c>
      <c r="O826" s="37">
        <v>66.563000000000002</v>
      </c>
      <c r="P826" s="37">
        <v>398.37700000000001</v>
      </c>
    </row>
    <row r="827" spans="1:16" ht="13.8" thickBot="1" x14ac:dyDescent="0.3">
      <c r="A827" s="142">
        <v>4</v>
      </c>
      <c r="B827" s="151" t="s">
        <v>70</v>
      </c>
      <c r="C827" s="37" t="s">
        <v>26</v>
      </c>
      <c r="D827" s="37">
        <v>731.56699999999989</v>
      </c>
      <c r="E827" s="37">
        <v>622.71399999999994</v>
      </c>
      <c r="F827" s="37">
        <v>622.67499999999995</v>
      </c>
      <c r="G827" s="37">
        <v>322.48500000000001</v>
      </c>
      <c r="H827" s="37">
        <v>48.28</v>
      </c>
      <c r="I827" s="37">
        <v>0</v>
      </c>
      <c r="J827" s="37">
        <v>0</v>
      </c>
      <c r="K827" s="37">
        <v>0</v>
      </c>
      <c r="L827" s="37">
        <v>0</v>
      </c>
      <c r="M827" s="37">
        <v>338.96299999999997</v>
      </c>
      <c r="N827" s="37">
        <v>446.72499999999997</v>
      </c>
      <c r="O827" s="37">
        <v>645.60199999999986</v>
      </c>
      <c r="P827" s="37">
        <v>3779.0109999999991</v>
      </c>
    </row>
    <row r="828" spans="1:16" ht="13.8" thickBot="1" x14ac:dyDescent="0.3">
      <c r="A828" s="143"/>
      <c r="B828" s="159"/>
      <c r="C828" s="37" t="s">
        <v>27</v>
      </c>
      <c r="D828" s="37">
        <v>155.43099999999998</v>
      </c>
      <c r="E828" s="37">
        <v>145.40199999999999</v>
      </c>
      <c r="F828" s="37">
        <v>155.43099999999998</v>
      </c>
      <c r="G828" s="37">
        <v>150.41899999999998</v>
      </c>
      <c r="H828" s="37">
        <v>155.43299999999999</v>
      </c>
      <c r="I828" s="37">
        <v>140.155</v>
      </c>
      <c r="J828" s="37">
        <v>100.47799999999999</v>
      </c>
      <c r="K828" s="37">
        <v>124.883</v>
      </c>
      <c r="L828" s="37">
        <v>150.41899999999998</v>
      </c>
      <c r="M828" s="37">
        <v>155.43099999999998</v>
      </c>
      <c r="N828" s="37">
        <v>150.41899999999998</v>
      </c>
      <c r="O828" s="37">
        <v>155.43099999999998</v>
      </c>
      <c r="P828" s="37">
        <v>1739.3320000000001</v>
      </c>
    </row>
    <row r="829" spans="1:16" ht="13.8" thickBot="1" x14ac:dyDescent="0.3">
      <c r="A829" s="143"/>
      <c r="B829" s="159"/>
      <c r="C829" s="37" t="s">
        <v>28</v>
      </c>
      <c r="D829" s="37">
        <v>0.37</v>
      </c>
      <c r="E829" s="37">
        <v>0.32300000000000001</v>
      </c>
      <c r="F829" s="37">
        <v>0.32900000000000001</v>
      </c>
      <c r="G829" s="37">
        <v>0.21199999999999999</v>
      </c>
      <c r="H829" s="37">
        <v>4.2000000000000003E-2</v>
      </c>
      <c r="I829" s="37">
        <v>0</v>
      </c>
      <c r="J829" s="37">
        <v>0</v>
      </c>
      <c r="K829" s="37">
        <v>0</v>
      </c>
      <c r="L829" s="37">
        <v>0</v>
      </c>
      <c r="M829" s="37">
        <v>0.222</v>
      </c>
      <c r="N829" s="37">
        <v>0.25900000000000001</v>
      </c>
      <c r="O829" s="37">
        <v>0.33700000000000002</v>
      </c>
      <c r="P829" s="37">
        <v>2.0939999999999999</v>
      </c>
    </row>
    <row r="830" spans="1:16" ht="13.8" thickBot="1" x14ac:dyDescent="0.3">
      <c r="A830" s="143"/>
      <c r="B830" s="159"/>
      <c r="C830" s="37" t="s">
        <v>29</v>
      </c>
      <c r="D830" s="37">
        <v>0</v>
      </c>
      <c r="E830" s="37">
        <v>0</v>
      </c>
      <c r="F830" s="37">
        <v>0</v>
      </c>
      <c r="G830" s="37">
        <v>0</v>
      </c>
      <c r="H830" s="37">
        <v>0</v>
      </c>
      <c r="I830" s="37">
        <v>0</v>
      </c>
      <c r="J830" s="37">
        <v>0</v>
      </c>
      <c r="K830" s="37">
        <v>0</v>
      </c>
      <c r="L830" s="37">
        <v>0</v>
      </c>
      <c r="M830" s="37">
        <v>0</v>
      </c>
      <c r="N830" s="37">
        <v>0</v>
      </c>
      <c r="O830" s="37">
        <v>0</v>
      </c>
      <c r="P830" s="37">
        <v>0</v>
      </c>
    </row>
    <row r="831" spans="1:16" ht="13.8" thickBot="1" x14ac:dyDescent="0.3">
      <c r="A831" s="143"/>
      <c r="B831" s="159"/>
      <c r="C831" s="37" t="s">
        <v>30</v>
      </c>
      <c r="D831" s="37">
        <v>29.323000000000004</v>
      </c>
      <c r="E831" s="37">
        <v>24.893000000000004</v>
      </c>
      <c r="F831" s="37">
        <v>24.841000000000005</v>
      </c>
      <c r="G831" s="37">
        <v>12.510000000000002</v>
      </c>
      <c r="H831" s="37">
        <v>1.7869999999999999</v>
      </c>
      <c r="I831" s="37">
        <v>0</v>
      </c>
      <c r="J831" s="37">
        <v>0</v>
      </c>
      <c r="K831" s="37">
        <v>0</v>
      </c>
      <c r="L831" s="37">
        <v>0</v>
      </c>
      <c r="M831" s="37">
        <v>13.165999999999999</v>
      </c>
      <c r="N831" s="37">
        <v>17.622999999999998</v>
      </c>
      <c r="O831" s="37">
        <v>25.788</v>
      </c>
      <c r="P831" s="37">
        <v>149.93099999999998</v>
      </c>
    </row>
    <row r="832" spans="1:16" ht="13.8" thickBot="1" x14ac:dyDescent="0.3">
      <c r="A832" s="144"/>
      <c r="B832" s="152"/>
      <c r="C832" s="37" t="s">
        <v>31</v>
      </c>
      <c r="D832" s="37">
        <v>916.69100000000014</v>
      </c>
      <c r="E832" s="37">
        <v>793.33199999999988</v>
      </c>
      <c r="F832" s="37">
        <v>803.27599999999995</v>
      </c>
      <c r="G832" s="37">
        <v>485.62599999999998</v>
      </c>
      <c r="H832" s="37">
        <v>205.542</v>
      </c>
      <c r="I832" s="37">
        <v>140.155</v>
      </c>
      <c r="J832" s="37">
        <v>100.47799999999999</v>
      </c>
      <c r="K832" s="37">
        <v>124.883</v>
      </c>
      <c r="L832" s="37">
        <v>150.41899999999998</v>
      </c>
      <c r="M832" s="37">
        <v>507.78200000000004</v>
      </c>
      <c r="N832" s="37">
        <v>615.02600000000007</v>
      </c>
      <c r="O832" s="37">
        <v>827.15800000000002</v>
      </c>
      <c r="P832" s="37">
        <v>5670.3680000000004</v>
      </c>
    </row>
    <row r="833" spans="1:16" ht="13.8" thickBot="1" x14ac:dyDescent="0.3">
      <c r="A833" s="142">
        <v>5</v>
      </c>
      <c r="B833" s="151" t="s">
        <v>25</v>
      </c>
      <c r="C833" s="37" t="s">
        <v>26</v>
      </c>
      <c r="D833" s="36">
        <v>115194.20800000001</v>
      </c>
      <c r="E833" s="37">
        <v>99274.156000000017</v>
      </c>
      <c r="F833" s="37">
        <v>100203.068</v>
      </c>
      <c r="G833" s="37">
        <v>58411.053000000007</v>
      </c>
      <c r="H833" s="37">
        <v>10384.095999999998</v>
      </c>
      <c r="I833" s="37">
        <v>0</v>
      </c>
      <c r="J833" s="37">
        <v>0</v>
      </c>
      <c r="K833" s="37">
        <v>0</v>
      </c>
      <c r="L833" s="37">
        <v>0</v>
      </c>
      <c r="M833" s="37">
        <v>61207.250999999982</v>
      </c>
      <c r="N833" s="36">
        <v>75591.563999999984</v>
      </c>
      <c r="O833" s="37">
        <v>103452.52800000001</v>
      </c>
      <c r="P833" s="37">
        <v>623717.92400000012</v>
      </c>
    </row>
    <row r="834" spans="1:16" ht="13.8" thickBot="1" x14ac:dyDescent="0.3">
      <c r="A834" s="143"/>
      <c r="B834" s="159"/>
      <c r="C834" s="37" t="s">
        <v>27</v>
      </c>
      <c r="D834" s="36">
        <v>22165.277000000002</v>
      </c>
      <c r="E834" s="37">
        <v>20735.248</v>
      </c>
      <c r="F834" s="37">
        <v>22165.277000000002</v>
      </c>
      <c r="G834" s="37">
        <v>21450.255000000001</v>
      </c>
      <c r="H834" s="37">
        <v>19798.064000000006</v>
      </c>
      <c r="I834" s="37">
        <v>15987.056930000001</v>
      </c>
      <c r="J834" s="37">
        <v>17565.848000000002</v>
      </c>
      <c r="K834" s="37">
        <v>18672.514999999999</v>
      </c>
      <c r="L834" s="37">
        <v>19144.663999999997</v>
      </c>
      <c r="M834" s="37">
        <v>22165.277000000002</v>
      </c>
      <c r="N834" s="36">
        <v>21450.255000000001</v>
      </c>
      <c r="O834" s="37">
        <v>22165.277000000002</v>
      </c>
      <c r="P834" s="37">
        <v>243465.01393000002</v>
      </c>
    </row>
    <row r="835" spans="1:16" ht="13.8" thickBot="1" x14ac:dyDescent="0.3">
      <c r="A835" s="143"/>
      <c r="B835" s="159"/>
      <c r="C835" s="37" t="s">
        <v>28</v>
      </c>
      <c r="D835" s="37">
        <v>0</v>
      </c>
      <c r="E835" s="37">
        <v>0</v>
      </c>
      <c r="F835" s="37">
        <v>0</v>
      </c>
      <c r="G835" s="37">
        <v>0</v>
      </c>
      <c r="H835" s="37">
        <v>0</v>
      </c>
      <c r="I835" s="37">
        <v>0</v>
      </c>
      <c r="J835" s="37">
        <v>0</v>
      </c>
      <c r="K835" s="37">
        <v>0</v>
      </c>
      <c r="L835" s="37">
        <v>0</v>
      </c>
      <c r="M835" s="37">
        <v>0</v>
      </c>
      <c r="N835" s="37">
        <v>0</v>
      </c>
      <c r="O835" s="37">
        <v>0</v>
      </c>
      <c r="P835" s="37">
        <v>0</v>
      </c>
    </row>
    <row r="836" spans="1:16" ht="13.8" thickBot="1" x14ac:dyDescent="0.3">
      <c r="A836" s="143"/>
      <c r="B836" s="159"/>
      <c r="C836" s="37" t="s">
        <v>29</v>
      </c>
      <c r="D836" s="37">
        <v>0</v>
      </c>
      <c r="E836" s="37">
        <v>0</v>
      </c>
      <c r="F836" s="37">
        <v>0</v>
      </c>
      <c r="G836" s="37">
        <v>0</v>
      </c>
      <c r="H836" s="37">
        <v>0</v>
      </c>
      <c r="I836" s="37">
        <v>0</v>
      </c>
      <c r="J836" s="37">
        <v>0</v>
      </c>
      <c r="K836" s="37">
        <v>0</v>
      </c>
      <c r="L836" s="37">
        <v>0</v>
      </c>
      <c r="M836" s="37">
        <v>0</v>
      </c>
      <c r="N836" s="37">
        <v>0</v>
      </c>
      <c r="O836" s="37">
        <v>0</v>
      </c>
      <c r="P836" s="37">
        <v>0</v>
      </c>
    </row>
    <row r="837" spans="1:16" ht="13.8" thickBot="1" x14ac:dyDescent="0.3">
      <c r="A837" s="143"/>
      <c r="B837" s="159"/>
      <c r="C837" s="37" t="s">
        <v>30</v>
      </c>
      <c r="D837" s="37">
        <v>0</v>
      </c>
      <c r="E837" s="37">
        <v>0</v>
      </c>
      <c r="F837" s="37">
        <v>0</v>
      </c>
      <c r="G837" s="37">
        <v>0</v>
      </c>
      <c r="H837" s="37">
        <v>0</v>
      </c>
      <c r="I837" s="37">
        <v>0</v>
      </c>
      <c r="J837" s="37">
        <v>0</v>
      </c>
      <c r="K837" s="37">
        <v>0</v>
      </c>
      <c r="L837" s="37">
        <v>0</v>
      </c>
      <c r="M837" s="37">
        <v>0</v>
      </c>
      <c r="N837" s="37">
        <v>0</v>
      </c>
      <c r="O837" s="37">
        <v>0</v>
      </c>
      <c r="P837" s="37">
        <v>0</v>
      </c>
    </row>
    <row r="838" spans="1:16" ht="13.8" thickBot="1" x14ac:dyDescent="0.3">
      <c r="A838" s="144"/>
      <c r="B838" s="152"/>
      <c r="C838" s="37" t="s">
        <v>31</v>
      </c>
      <c r="D838" s="36">
        <v>137359.48499999999</v>
      </c>
      <c r="E838" s="37">
        <v>120009.40400000001</v>
      </c>
      <c r="F838" s="37">
        <v>122368.34499999999</v>
      </c>
      <c r="G838" s="37">
        <v>79861.307999999975</v>
      </c>
      <c r="H838" s="37">
        <v>30182.16</v>
      </c>
      <c r="I838" s="37">
        <v>15987.056930000001</v>
      </c>
      <c r="J838" s="37">
        <v>17565.848000000002</v>
      </c>
      <c r="K838" s="37">
        <v>18672.514999999999</v>
      </c>
      <c r="L838" s="37">
        <v>19144.663999999997</v>
      </c>
      <c r="M838" s="37">
        <v>83372.528000000006</v>
      </c>
      <c r="N838" s="36">
        <v>97041.819000000003</v>
      </c>
      <c r="O838" s="37">
        <v>125617.80499999999</v>
      </c>
      <c r="P838" s="37">
        <v>867182.93793000001</v>
      </c>
    </row>
    <row r="839" spans="1:16" ht="13.8" thickBot="1" x14ac:dyDescent="0.3">
      <c r="A839" s="142">
        <v>6</v>
      </c>
      <c r="B839" s="151" t="s">
        <v>1</v>
      </c>
      <c r="C839" s="37" t="s">
        <v>26</v>
      </c>
      <c r="D839" s="36">
        <v>36848.415000000001</v>
      </c>
      <c r="E839" s="37">
        <v>31758.241999999995</v>
      </c>
      <c r="F839" s="37">
        <v>32048.101999999995</v>
      </c>
      <c r="G839" s="37">
        <v>18683.989000000001</v>
      </c>
      <c r="H839" s="37">
        <v>3318.8009999999999</v>
      </c>
      <c r="I839" s="37">
        <v>0</v>
      </c>
      <c r="J839" s="37">
        <v>0</v>
      </c>
      <c r="K839" s="37">
        <v>0</v>
      </c>
      <c r="L839" s="37">
        <v>0</v>
      </c>
      <c r="M839" s="37">
        <v>19559.329999999998</v>
      </c>
      <c r="N839" s="36">
        <v>24158.732000000004</v>
      </c>
      <c r="O839" s="37">
        <v>33062.591000000008</v>
      </c>
      <c r="P839" s="37">
        <v>199438.20199999999</v>
      </c>
    </row>
    <row r="840" spans="1:16" ht="13.8" thickBot="1" x14ac:dyDescent="0.3">
      <c r="A840" s="143"/>
      <c r="B840" s="159"/>
      <c r="C840" s="37" t="s">
        <v>27</v>
      </c>
      <c r="D840" s="36">
        <v>6502.8759999999984</v>
      </c>
      <c r="E840" s="37">
        <v>6083.331000000001</v>
      </c>
      <c r="F840" s="37">
        <v>6502.8759999999984</v>
      </c>
      <c r="G840" s="37">
        <v>6293.098</v>
      </c>
      <c r="H840" s="37">
        <v>6438.2749999999996</v>
      </c>
      <c r="I840" s="37">
        <v>6036.7397330000003</v>
      </c>
      <c r="J840" s="37">
        <v>6017.268</v>
      </c>
      <c r="K840" s="37">
        <v>4556.0400000000009</v>
      </c>
      <c r="L840" s="37">
        <v>6210.4939999999997</v>
      </c>
      <c r="M840" s="37">
        <v>6502.8759999999984</v>
      </c>
      <c r="N840" s="37">
        <v>6293.098</v>
      </c>
      <c r="O840" s="37">
        <v>6502.8759999999984</v>
      </c>
      <c r="P840" s="37">
        <v>73939.847733000002</v>
      </c>
    </row>
    <row r="841" spans="1:16" ht="13.8" thickBot="1" x14ac:dyDescent="0.3">
      <c r="A841" s="143"/>
      <c r="B841" s="159"/>
      <c r="C841" s="37" t="s">
        <v>28</v>
      </c>
      <c r="D841" s="37">
        <v>0</v>
      </c>
      <c r="E841" s="37">
        <v>0</v>
      </c>
      <c r="F841" s="37">
        <v>0</v>
      </c>
      <c r="G841" s="37">
        <v>0</v>
      </c>
      <c r="H841" s="37">
        <v>0</v>
      </c>
      <c r="I841" s="37">
        <v>0</v>
      </c>
      <c r="J841" s="37">
        <v>0</v>
      </c>
      <c r="K841" s="37">
        <v>0</v>
      </c>
      <c r="L841" s="37">
        <v>0</v>
      </c>
      <c r="M841" s="37">
        <v>0</v>
      </c>
      <c r="N841" s="37">
        <v>0</v>
      </c>
      <c r="O841" s="37">
        <v>0</v>
      </c>
      <c r="P841" s="37">
        <v>0</v>
      </c>
    </row>
    <row r="842" spans="1:16" ht="13.8" thickBot="1" x14ac:dyDescent="0.3">
      <c r="A842" s="143"/>
      <c r="B842" s="159"/>
      <c r="C842" s="37" t="s">
        <v>29</v>
      </c>
      <c r="D842" s="37">
        <v>0</v>
      </c>
      <c r="E842" s="37">
        <v>0</v>
      </c>
      <c r="F842" s="37">
        <v>0</v>
      </c>
      <c r="G842" s="37">
        <v>0</v>
      </c>
      <c r="H842" s="37">
        <v>0</v>
      </c>
      <c r="I842" s="37">
        <v>0</v>
      </c>
      <c r="J842" s="37">
        <v>0</v>
      </c>
      <c r="K842" s="37">
        <v>0</v>
      </c>
      <c r="L842" s="37">
        <v>0</v>
      </c>
      <c r="M842" s="37">
        <v>0</v>
      </c>
      <c r="N842" s="37">
        <v>0</v>
      </c>
      <c r="O842" s="37">
        <v>0</v>
      </c>
      <c r="P842" s="37">
        <v>0</v>
      </c>
    </row>
    <row r="843" spans="1:16" ht="13.8" thickBot="1" x14ac:dyDescent="0.3">
      <c r="A843" s="143"/>
      <c r="B843" s="159"/>
      <c r="C843" s="37" t="s">
        <v>30</v>
      </c>
      <c r="D843" s="37">
        <v>1.583</v>
      </c>
      <c r="E843" s="37">
        <v>1.3640000000000001</v>
      </c>
      <c r="F843" s="37">
        <v>1.377</v>
      </c>
      <c r="G843" s="37">
        <v>0.80300000000000005</v>
      </c>
      <c r="H843" s="37">
        <v>0.14299999999999999</v>
      </c>
      <c r="I843" s="37">
        <v>0</v>
      </c>
      <c r="J843" s="37">
        <v>0</v>
      </c>
      <c r="K843" s="37">
        <v>0</v>
      </c>
      <c r="L843" s="37">
        <v>0</v>
      </c>
      <c r="M843" s="37">
        <v>0.84</v>
      </c>
      <c r="N843" s="37">
        <v>1.038</v>
      </c>
      <c r="O843" s="37">
        <v>1.42</v>
      </c>
      <c r="P843" s="37">
        <v>8.5679999999999996</v>
      </c>
    </row>
    <row r="844" spans="1:16" ht="13.8" thickBot="1" x14ac:dyDescent="0.3">
      <c r="A844" s="144"/>
      <c r="B844" s="152"/>
      <c r="C844" s="37" t="s">
        <v>31</v>
      </c>
      <c r="D844" s="36">
        <v>43352.873999999996</v>
      </c>
      <c r="E844" s="37">
        <v>37842.936999999998</v>
      </c>
      <c r="F844" s="37">
        <v>38552.354999999981</v>
      </c>
      <c r="G844" s="37">
        <v>24977.889999999996</v>
      </c>
      <c r="H844" s="37">
        <v>9757.2189999999991</v>
      </c>
      <c r="I844" s="37">
        <v>6036.7397330000003</v>
      </c>
      <c r="J844" s="37">
        <v>6017.268</v>
      </c>
      <c r="K844" s="37">
        <v>4556.0400000000009</v>
      </c>
      <c r="L844" s="37">
        <v>6210.4939999999997</v>
      </c>
      <c r="M844" s="37">
        <v>26063.046000000002</v>
      </c>
      <c r="N844" s="36">
        <v>30452.868000000006</v>
      </c>
      <c r="O844" s="37">
        <v>39566.88700000001</v>
      </c>
      <c r="P844" s="37">
        <v>273386.61773300002</v>
      </c>
    </row>
    <row r="845" spans="1:16" ht="13.8" thickBot="1" x14ac:dyDescent="0.3">
      <c r="A845" s="142">
        <v>7</v>
      </c>
      <c r="B845" s="151" t="s">
        <v>46</v>
      </c>
      <c r="C845" s="37" t="s">
        <v>26</v>
      </c>
      <c r="D845" s="36">
        <v>7897.2170000000006</v>
      </c>
      <c r="E845" s="37">
        <v>6782.4970000000003</v>
      </c>
      <c r="F845" s="37">
        <v>6828.3270000000011</v>
      </c>
      <c r="G845" s="37">
        <v>3858.7070000000003</v>
      </c>
      <c r="H845" s="37">
        <v>658.77100000000019</v>
      </c>
      <c r="I845" s="37">
        <v>0</v>
      </c>
      <c r="J845" s="37">
        <v>0</v>
      </c>
      <c r="K845" s="37">
        <v>0</v>
      </c>
      <c r="L845" s="37">
        <v>0</v>
      </c>
      <c r="M845" s="37">
        <v>4034.3419999999996</v>
      </c>
      <c r="N845" s="36">
        <v>5066.8330000000005</v>
      </c>
      <c r="O845" s="37">
        <v>7037.8049999999985</v>
      </c>
      <c r="P845" s="37">
        <v>42164.498999999996</v>
      </c>
    </row>
    <row r="846" spans="1:16" ht="13.8" thickBot="1" x14ac:dyDescent="0.3">
      <c r="A846" s="143"/>
      <c r="B846" s="159"/>
      <c r="C846" s="37" t="s">
        <v>27</v>
      </c>
      <c r="D846" s="37">
        <v>993.096</v>
      </c>
      <c r="E846" s="37">
        <v>929.03200000000004</v>
      </c>
      <c r="F846" s="37">
        <v>993.096</v>
      </c>
      <c r="G846" s="37">
        <v>961.06699999999989</v>
      </c>
      <c r="H846" s="37">
        <v>976.55099999999993</v>
      </c>
      <c r="I846" s="37">
        <v>824.46</v>
      </c>
      <c r="J846" s="37">
        <v>843.42900000000009</v>
      </c>
      <c r="K846" s="37">
        <v>811.3900000000001</v>
      </c>
      <c r="L846" s="37">
        <v>939.71600000000012</v>
      </c>
      <c r="M846" s="37">
        <v>992.91000000000008</v>
      </c>
      <c r="N846" s="37">
        <v>960.88699999999994</v>
      </c>
      <c r="O846" s="37">
        <v>992.91000000000008</v>
      </c>
      <c r="P846" s="37">
        <v>11218.543999999996</v>
      </c>
    </row>
    <row r="847" spans="1:16" ht="13.8" thickBot="1" x14ac:dyDescent="0.3">
      <c r="A847" s="143"/>
      <c r="B847" s="159"/>
      <c r="C847" s="37" t="s">
        <v>28</v>
      </c>
      <c r="D847" s="37">
        <v>467.89599999999996</v>
      </c>
      <c r="E847" s="37">
        <v>393.69399999999996</v>
      </c>
      <c r="F847" s="37">
        <v>390.16200000000003</v>
      </c>
      <c r="G847" s="37">
        <v>177.63</v>
      </c>
      <c r="H847" s="37">
        <v>20.445</v>
      </c>
      <c r="I847" s="37">
        <v>0</v>
      </c>
      <c r="J847" s="37">
        <v>0</v>
      </c>
      <c r="K847" s="37">
        <v>0</v>
      </c>
      <c r="L847" s="37">
        <v>0</v>
      </c>
      <c r="M847" s="37">
        <v>187.642</v>
      </c>
      <c r="N847" s="37">
        <v>266.31600000000003</v>
      </c>
      <c r="O847" s="37">
        <v>406.52599999999995</v>
      </c>
      <c r="P847" s="37">
        <v>2310.3109999999997</v>
      </c>
    </row>
    <row r="848" spans="1:16" ht="13.8" thickBot="1" x14ac:dyDescent="0.3">
      <c r="A848" s="143"/>
      <c r="B848" s="159"/>
      <c r="C848" s="37" t="s">
        <v>29</v>
      </c>
      <c r="D848" s="37">
        <v>0</v>
      </c>
      <c r="E848" s="37">
        <v>0</v>
      </c>
      <c r="F848" s="37">
        <v>0</v>
      </c>
      <c r="G848" s="37">
        <v>0</v>
      </c>
      <c r="H848" s="37">
        <v>0</v>
      </c>
      <c r="I848" s="37">
        <v>0</v>
      </c>
      <c r="J848" s="37">
        <v>0</v>
      </c>
      <c r="K848" s="37">
        <v>0</v>
      </c>
      <c r="L848" s="37">
        <v>0</v>
      </c>
      <c r="M848" s="37">
        <v>0</v>
      </c>
      <c r="N848" s="37">
        <v>0</v>
      </c>
      <c r="O848" s="37">
        <v>0</v>
      </c>
      <c r="P848" s="37">
        <v>0</v>
      </c>
    </row>
    <row r="849" spans="1:16" ht="13.8" thickBot="1" x14ac:dyDescent="0.3">
      <c r="A849" s="143"/>
      <c r="B849" s="159"/>
      <c r="C849" s="37" t="s">
        <v>30</v>
      </c>
      <c r="D849" s="37">
        <v>261.392</v>
      </c>
      <c r="E849" s="37">
        <v>224.39600000000002</v>
      </c>
      <c r="F849" s="37">
        <v>225.845</v>
      </c>
      <c r="G849" s="37">
        <v>127.14200000000001</v>
      </c>
      <c r="H849" s="37">
        <v>21.602000000000004</v>
      </c>
      <c r="I849" s="37">
        <v>0</v>
      </c>
      <c r="J849" s="37">
        <v>0</v>
      </c>
      <c r="K849" s="37">
        <v>0</v>
      </c>
      <c r="L849" s="37">
        <v>0</v>
      </c>
      <c r="M849" s="37">
        <v>133.03299999999999</v>
      </c>
      <c r="N849" s="37">
        <v>167.41800000000001</v>
      </c>
      <c r="O849" s="37">
        <v>232.96200000000002</v>
      </c>
      <c r="P849" s="37">
        <v>1393.7899999999997</v>
      </c>
    </row>
    <row r="850" spans="1:16" ht="13.8" thickBot="1" x14ac:dyDescent="0.3">
      <c r="A850" s="144"/>
      <c r="B850" s="152"/>
      <c r="C850" s="37" t="s">
        <v>31</v>
      </c>
      <c r="D850" s="36">
        <v>9619.6010000000024</v>
      </c>
      <c r="E850" s="37">
        <v>8329.6189999999988</v>
      </c>
      <c r="F850" s="37">
        <v>8437.4299999999985</v>
      </c>
      <c r="G850" s="37">
        <v>5124.5459999999994</v>
      </c>
      <c r="H850" s="37">
        <v>1677.3689999999999</v>
      </c>
      <c r="I850" s="37">
        <v>824.46</v>
      </c>
      <c r="J850" s="37">
        <v>843.42900000000009</v>
      </c>
      <c r="K850" s="37">
        <v>811.3900000000001</v>
      </c>
      <c r="L850" s="37">
        <v>939.71600000000012</v>
      </c>
      <c r="M850" s="37">
        <v>5347.9270000000006</v>
      </c>
      <c r="N850" s="36">
        <v>6461.4539999999988</v>
      </c>
      <c r="O850" s="37">
        <v>8670.2030000000013</v>
      </c>
      <c r="P850" s="37">
        <v>57087.143999999993</v>
      </c>
    </row>
    <row r="851" spans="1:16" ht="13.8" thickBot="1" x14ac:dyDescent="0.3">
      <c r="A851" s="142">
        <v>8</v>
      </c>
      <c r="B851" s="151" t="s">
        <v>33</v>
      </c>
      <c r="C851" s="37" t="s">
        <v>26</v>
      </c>
      <c r="D851" s="37">
        <v>7361.393</v>
      </c>
      <c r="E851" s="37">
        <v>6299.9989999999989</v>
      </c>
      <c r="F851" s="37">
        <v>6306.5249999999996</v>
      </c>
      <c r="G851" s="37">
        <v>3352.9179999999997</v>
      </c>
      <c r="H851" s="37">
        <v>521.75200000000018</v>
      </c>
      <c r="I851" s="37">
        <v>0</v>
      </c>
      <c r="J851" s="37">
        <v>0</v>
      </c>
      <c r="K851" s="37">
        <v>0</v>
      </c>
      <c r="L851" s="37">
        <v>1.796</v>
      </c>
      <c r="M851" s="37">
        <v>3521.134</v>
      </c>
      <c r="N851" s="37">
        <v>4576.7849999999999</v>
      </c>
      <c r="O851" s="37">
        <v>6535.4700000000012</v>
      </c>
      <c r="P851" s="37">
        <v>38477.771999999997</v>
      </c>
    </row>
    <row r="852" spans="1:16" ht="13.8" thickBot="1" x14ac:dyDescent="0.3">
      <c r="A852" s="143"/>
      <c r="B852" s="159"/>
      <c r="C852" s="37" t="s">
        <v>27</v>
      </c>
      <c r="D852" s="37">
        <v>208.22499999999999</v>
      </c>
      <c r="E852" s="37">
        <v>194.78900000000004</v>
      </c>
      <c r="F852" s="37">
        <v>208.22499999999999</v>
      </c>
      <c r="G852" s="37">
        <v>201.50799999999998</v>
      </c>
      <c r="H852" s="37">
        <v>204.11799999999999</v>
      </c>
      <c r="I852" s="37">
        <v>194.67299999999997</v>
      </c>
      <c r="J852" s="37">
        <v>188.203</v>
      </c>
      <c r="K852" s="37">
        <v>160.13800000000001</v>
      </c>
      <c r="L852" s="37">
        <v>196.64999999999998</v>
      </c>
      <c r="M852" s="37">
        <v>208.22499999999999</v>
      </c>
      <c r="N852" s="37">
        <v>201.50799999999998</v>
      </c>
      <c r="O852" s="37">
        <v>208.22499999999999</v>
      </c>
      <c r="P852" s="37">
        <v>2374.4870000000005</v>
      </c>
    </row>
    <row r="853" spans="1:16" ht="13.8" thickBot="1" x14ac:dyDescent="0.3">
      <c r="A853" s="143"/>
      <c r="B853" s="159"/>
      <c r="C853" s="37" t="s">
        <v>28</v>
      </c>
      <c r="D853" s="37">
        <v>0</v>
      </c>
      <c r="E853" s="37">
        <v>0</v>
      </c>
      <c r="F853" s="37">
        <v>0</v>
      </c>
      <c r="G853" s="37">
        <v>0</v>
      </c>
      <c r="H853" s="37">
        <v>0</v>
      </c>
      <c r="I853" s="37">
        <v>0</v>
      </c>
      <c r="J853" s="37">
        <v>0</v>
      </c>
      <c r="K853" s="37">
        <v>0</v>
      </c>
      <c r="L853" s="37">
        <v>0</v>
      </c>
      <c r="M853" s="37">
        <v>0</v>
      </c>
      <c r="N853" s="37">
        <v>0</v>
      </c>
      <c r="O853" s="37">
        <v>0</v>
      </c>
      <c r="P853" s="37">
        <v>0</v>
      </c>
    </row>
    <row r="854" spans="1:16" ht="13.8" thickBot="1" x14ac:dyDescent="0.3">
      <c r="A854" s="143"/>
      <c r="B854" s="159"/>
      <c r="C854" s="37" t="s">
        <v>29</v>
      </c>
      <c r="D854" s="37">
        <v>188.62200000000001</v>
      </c>
      <c r="E854" s="37">
        <v>176.453</v>
      </c>
      <c r="F854" s="37">
        <v>188.62200000000001</v>
      </c>
      <c r="G854" s="37">
        <v>182.53700000000001</v>
      </c>
      <c r="H854" s="37">
        <v>188.62200000000001</v>
      </c>
      <c r="I854" s="37">
        <v>182.53700000000001</v>
      </c>
      <c r="J854" s="37">
        <v>103.438</v>
      </c>
      <c r="K854" s="37">
        <v>188.62200000000001</v>
      </c>
      <c r="L854" s="37">
        <v>182.53700000000001</v>
      </c>
      <c r="M854" s="37">
        <v>188.62200000000001</v>
      </c>
      <c r="N854" s="37">
        <v>182.53700000000001</v>
      </c>
      <c r="O854" s="37">
        <v>188.62200000000001</v>
      </c>
      <c r="P854" s="37">
        <v>2141.7710000000002</v>
      </c>
    </row>
    <row r="855" spans="1:16" ht="13.8" thickBot="1" x14ac:dyDescent="0.3">
      <c r="A855" s="143"/>
      <c r="B855" s="159"/>
      <c r="C855" s="37" t="s">
        <v>30</v>
      </c>
      <c r="D855" s="37">
        <v>292.89600000000002</v>
      </c>
      <c r="E855" s="37">
        <v>251.857</v>
      </c>
      <c r="F855" s="39">
        <v>252.61600000000007</v>
      </c>
      <c r="G855" s="37">
        <v>136.27699999999996</v>
      </c>
      <c r="H855" s="37">
        <v>25.971999999999994</v>
      </c>
      <c r="I855" s="37">
        <v>5.476</v>
      </c>
      <c r="J855" s="37">
        <v>3.1040000000000001</v>
      </c>
      <c r="K855" s="37">
        <v>5.6589999999999998</v>
      </c>
      <c r="L855" s="37">
        <v>5.476</v>
      </c>
      <c r="M855" s="37">
        <v>143.03499999999994</v>
      </c>
      <c r="N855" s="37">
        <v>184.26400000000004</v>
      </c>
      <c r="O855" s="37">
        <v>261.47300000000001</v>
      </c>
      <c r="P855" s="37">
        <v>1568.1049999999998</v>
      </c>
    </row>
    <row r="856" spans="1:16" ht="13.8" thickBot="1" x14ac:dyDescent="0.3">
      <c r="A856" s="144"/>
      <c r="B856" s="152"/>
      <c r="C856" s="37" t="s">
        <v>31</v>
      </c>
      <c r="D856" s="37">
        <v>8051.1359999999995</v>
      </c>
      <c r="E856" s="37">
        <v>6923.098</v>
      </c>
      <c r="F856" s="37">
        <v>6955.9879999999994</v>
      </c>
      <c r="G856" s="37">
        <v>3873.2400000000007</v>
      </c>
      <c r="H856" s="37">
        <v>940.46400000000017</v>
      </c>
      <c r="I856" s="37">
        <v>382.68599999999998</v>
      </c>
      <c r="J856" s="37">
        <v>294.745</v>
      </c>
      <c r="K856" s="37">
        <v>354.41899999999998</v>
      </c>
      <c r="L856" s="37">
        <v>386.459</v>
      </c>
      <c r="M856" s="37">
        <v>4061.0160000000005</v>
      </c>
      <c r="N856" s="37">
        <v>5145.0940000000001</v>
      </c>
      <c r="O856" s="37">
        <v>7193.7900000000009</v>
      </c>
      <c r="P856" s="37">
        <v>44562.135000000009</v>
      </c>
    </row>
    <row r="857" spans="1:16" ht="13.8" thickBot="1" x14ac:dyDescent="0.3">
      <c r="A857" s="142">
        <v>9</v>
      </c>
      <c r="B857" s="151" t="s">
        <v>35</v>
      </c>
      <c r="C857" s="37" t="s">
        <v>26</v>
      </c>
      <c r="D857" s="37">
        <v>30866.991000000002</v>
      </c>
      <c r="E857" s="37">
        <v>26330.738999999998</v>
      </c>
      <c r="F857" s="37">
        <v>26251.452999999998</v>
      </c>
      <c r="G857" s="37">
        <v>13758.403</v>
      </c>
      <c r="H857" s="37">
        <v>2086.6360000000004</v>
      </c>
      <c r="I857" s="37">
        <v>0</v>
      </c>
      <c r="J857" s="37">
        <v>0</v>
      </c>
      <c r="K857" s="37">
        <v>0</v>
      </c>
      <c r="L857" s="37">
        <v>8.4269999999999996</v>
      </c>
      <c r="M857" s="37">
        <v>14458.459999999997</v>
      </c>
      <c r="N857" s="37">
        <v>18997.122000000003</v>
      </c>
      <c r="O857" s="37">
        <v>27275.135999999995</v>
      </c>
      <c r="P857" s="37">
        <v>160033.36700000003</v>
      </c>
    </row>
    <row r="858" spans="1:16" ht="13.8" thickBot="1" x14ac:dyDescent="0.3">
      <c r="A858" s="143"/>
      <c r="B858" s="159"/>
      <c r="C858" s="37" t="s">
        <v>27</v>
      </c>
      <c r="D858" s="37">
        <v>1372.8310000000001</v>
      </c>
      <c r="E858" s="37">
        <v>1284.2410000000002</v>
      </c>
      <c r="F858" s="37">
        <v>1372.8310000000001</v>
      </c>
      <c r="G858" s="37">
        <v>1328.5059999999999</v>
      </c>
      <c r="H858" s="37">
        <v>1324.9740000000002</v>
      </c>
      <c r="I858" s="37">
        <v>1175.4702</v>
      </c>
      <c r="J858" s="37">
        <v>1193.8320000000001</v>
      </c>
      <c r="K858" s="37">
        <v>1131.7120000000002</v>
      </c>
      <c r="L858" s="37">
        <v>1269.4479999999999</v>
      </c>
      <c r="M858" s="37">
        <v>1372.8310000000001</v>
      </c>
      <c r="N858" s="37">
        <v>1328.5059999999999</v>
      </c>
      <c r="O858" s="37">
        <v>1372.8310000000001</v>
      </c>
      <c r="P858" s="37">
        <v>15528.013199999999</v>
      </c>
    </row>
    <row r="859" spans="1:16" ht="13.8" thickBot="1" x14ac:dyDescent="0.3">
      <c r="A859" s="143"/>
      <c r="B859" s="159"/>
      <c r="C859" s="37" t="s">
        <v>28</v>
      </c>
      <c r="D859" s="37">
        <v>11234.893999999998</v>
      </c>
      <c r="E859" s="37">
        <v>9599.7110000000011</v>
      </c>
      <c r="F859" s="37">
        <v>9627.107</v>
      </c>
      <c r="G859" s="37">
        <v>5181.0889999999999</v>
      </c>
      <c r="H859" s="37">
        <v>824.76700000000005</v>
      </c>
      <c r="I859" s="37">
        <v>0</v>
      </c>
      <c r="J859" s="37">
        <v>0</v>
      </c>
      <c r="K859" s="37">
        <v>0</v>
      </c>
      <c r="L859" s="37">
        <v>0</v>
      </c>
      <c r="M859" s="37">
        <v>5438.4090000000015</v>
      </c>
      <c r="N859" s="37">
        <v>7015.433</v>
      </c>
      <c r="O859" s="37">
        <v>9965.5920000000006</v>
      </c>
      <c r="P859" s="37">
        <v>58887.002</v>
      </c>
    </row>
    <row r="860" spans="1:16" ht="13.8" thickBot="1" x14ac:dyDescent="0.3">
      <c r="A860" s="143"/>
      <c r="B860" s="159"/>
      <c r="C860" s="37" t="s">
        <v>29</v>
      </c>
      <c r="D860" s="37">
        <v>1403.925</v>
      </c>
      <c r="E860" s="37">
        <v>1312.6320000000001</v>
      </c>
      <c r="F860" s="37">
        <v>1399.578</v>
      </c>
      <c r="G860" s="37">
        <v>1348.9850000000001</v>
      </c>
      <c r="H860" s="37">
        <v>1999.89</v>
      </c>
      <c r="I860" s="37">
        <v>1160.499</v>
      </c>
      <c r="J860" s="37">
        <v>1999.3050000000001</v>
      </c>
      <c r="K860" s="37">
        <v>1870.7049999999999</v>
      </c>
      <c r="L860" s="37">
        <v>1935.5340000000001</v>
      </c>
      <c r="M860" s="37">
        <v>2007.9440000000002</v>
      </c>
      <c r="N860" s="37">
        <v>1353.2539999999999</v>
      </c>
      <c r="O860" s="37">
        <v>1401.8140000000001</v>
      </c>
      <c r="P860" s="37">
        <v>19194.065000000002</v>
      </c>
    </row>
    <row r="861" spans="1:16" ht="13.8" thickBot="1" x14ac:dyDescent="0.3">
      <c r="A861" s="143"/>
      <c r="B861" s="159"/>
      <c r="C861" s="37" t="s">
        <v>30</v>
      </c>
      <c r="D861" s="37">
        <v>1063.758</v>
      </c>
      <c r="E861" s="37">
        <v>903.52800000000002</v>
      </c>
      <c r="F861" s="37">
        <v>901.44200000000012</v>
      </c>
      <c r="G861" s="37">
        <v>455.839</v>
      </c>
      <c r="H861" s="37">
        <v>66.405999999999992</v>
      </c>
      <c r="I861" s="37">
        <v>1.2490000000000001</v>
      </c>
      <c r="J861" s="37">
        <v>1.29</v>
      </c>
      <c r="K861" s="37">
        <v>0.70799999999999996</v>
      </c>
      <c r="L861" s="37">
        <v>1.2490000000000001</v>
      </c>
      <c r="M861" s="37">
        <v>479.55</v>
      </c>
      <c r="N861" s="37">
        <v>640.90599999999995</v>
      </c>
      <c r="O861" s="37">
        <v>935.83199999999999</v>
      </c>
      <c r="P861" s="37">
        <v>5451.7569999999996</v>
      </c>
    </row>
    <row r="862" spans="1:16" ht="13.8" thickBot="1" x14ac:dyDescent="0.3">
      <c r="A862" s="144"/>
      <c r="B862" s="152"/>
      <c r="C862" s="37" t="s">
        <v>31</v>
      </c>
      <c r="D862" s="37">
        <v>45942.399000000005</v>
      </c>
      <c r="E862" s="37">
        <v>39430.850999999995</v>
      </c>
      <c r="F862" s="37">
        <v>39552.411000000007</v>
      </c>
      <c r="G862" s="37">
        <v>22072.822</v>
      </c>
      <c r="H862" s="37">
        <v>6302.6730000000007</v>
      </c>
      <c r="I862" s="37">
        <v>2337.2181999999998</v>
      </c>
      <c r="J862" s="37">
        <v>3194.4270000000001</v>
      </c>
      <c r="K862" s="37">
        <v>3003.1250000000005</v>
      </c>
      <c r="L862" s="37">
        <v>3214.6579999999994</v>
      </c>
      <c r="M862" s="37">
        <v>23757.193999999996</v>
      </c>
      <c r="N862" s="37">
        <v>29335.221000000005</v>
      </c>
      <c r="O862" s="37">
        <v>40951.204999999994</v>
      </c>
      <c r="P862" s="37">
        <v>259094.20420000001</v>
      </c>
    </row>
    <row r="863" spans="1:16" ht="13.8" thickBot="1" x14ac:dyDescent="0.3">
      <c r="A863" s="138" t="s">
        <v>36</v>
      </c>
      <c r="B863" s="139"/>
      <c r="C863" s="37" t="s">
        <v>26</v>
      </c>
      <c r="D863" s="37">
        <v>212551.28000000003</v>
      </c>
      <c r="E863" s="37">
        <v>182788.83400000003</v>
      </c>
      <c r="F863" s="37">
        <v>184046.61399999997</v>
      </c>
      <c r="G863" s="37">
        <v>105015.62600000002</v>
      </c>
      <c r="H863" s="37">
        <v>18138.742999999999</v>
      </c>
      <c r="I863" s="37">
        <v>0</v>
      </c>
      <c r="J863" s="37">
        <v>0</v>
      </c>
      <c r="K863" s="37">
        <v>0</v>
      </c>
      <c r="L863" s="37">
        <v>13.658999999999999</v>
      </c>
      <c r="M863" s="37">
        <v>110050.93499999998</v>
      </c>
      <c r="N863" s="37">
        <v>137571.519</v>
      </c>
      <c r="O863" s="37">
        <v>190164.68000000002</v>
      </c>
      <c r="P863" s="37">
        <v>1140341.8900000001</v>
      </c>
    </row>
    <row r="864" spans="1:16" ht="13.8" thickBot="1" x14ac:dyDescent="0.3">
      <c r="A864" s="140"/>
      <c r="B864" s="141"/>
      <c r="C864" s="37" t="s">
        <v>27</v>
      </c>
      <c r="D864" s="37">
        <v>32467.375</v>
      </c>
      <c r="E864" s="37">
        <v>30375.665000000005</v>
      </c>
      <c r="F864" s="37">
        <v>32467.656999999999</v>
      </c>
      <c r="G864" s="37">
        <v>31421.616000000005</v>
      </c>
      <c r="H864" s="37">
        <v>29954.387005000004</v>
      </c>
      <c r="I864" s="37">
        <v>25167.424863</v>
      </c>
      <c r="J864" s="37">
        <v>26779.823</v>
      </c>
      <c r="K864" s="36">
        <v>26298.038999999997</v>
      </c>
      <c r="L864" s="37">
        <v>28920.372999999996</v>
      </c>
      <c r="M864" s="37">
        <v>32467.470999999998</v>
      </c>
      <c r="N864" s="37">
        <v>31421.436000000005</v>
      </c>
      <c r="O864" s="37">
        <v>32467.470999999998</v>
      </c>
      <c r="P864" s="37">
        <v>360208.74596800003</v>
      </c>
    </row>
    <row r="865" spans="1:16" ht="13.8" thickBot="1" x14ac:dyDescent="0.3">
      <c r="A865" s="140"/>
      <c r="B865" s="141"/>
      <c r="C865" s="37" t="s">
        <v>28</v>
      </c>
      <c r="D865" s="37">
        <v>13201.168999999998</v>
      </c>
      <c r="E865" s="37">
        <v>11273.514000000001</v>
      </c>
      <c r="F865" s="37">
        <v>11300.887999999999</v>
      </c>
      <c r="G865" s="37">
        <v>6048.5349999999999</v>
      </c>
      <c r="H865" s="37">
        <v>954.78100000000006</v>
      </c>
      <c r="I865" s="37">
        <v>0</v>
      </c>
      <c r="J865" s="37">
        <v>0</v>
      </c>
      <c r="K865" s="37">
        <v>0</v>
      </c>
      <c r="L865" s="37">
        <v>0</v>
      </c>
      <c r="M865" s="37">
        <v>6362.9080000000013</v>
      </c>
      <c r="N865" s="37">
        <v>8232.8250000000007</v>
      </c>
      <c r="O865" s="37">
        <v>11723.795000000002</v>
      </c>
      <c r="P865" s="37">
        <v>69098.415000000008</v>
      </c>
    </row>
    <row r="866" spans="1:16" ht="13.8" thickBot="1" x14ac:dyDescent="0.3">
      <c r="A866" s="140"/>
      <c r="B866" s="141"/>
      <c r="C866" s="37" t="s">
        <v>29</v>
      </c>
      <c r="D866" s="37">
        <v>1592.547</v>
      </c>
      <c r="E866" s="37">
        <v>1489.085</v>
      </c>
      <c r="F866" s="37">
        <v>1588.2</v>
      </c>
      <c r="G866" s="37">
        <v>1531.5220000000002</v>
      </c>
      <c r="H866" s="37">
        <v>2188.5120000000002</v>
      </c>
      <c r="I866" s="37">
        <v>1343.0360000000001</v>
      </c>
      <c r="J866" s="37">
        <v>2102.7429999999999</v>
      </c>
      <c r="K866" s="37">
        <v>2059.3269999999998</v>
      </c>
      <c r="L866" s="37">
        <v>2118.0709999999999</v>
      </c>
      <c r="M866" s="37">
        <v>2196.5660000000003</v>
      </c>
      <c r="N866" s="37">
        <v>1535.7909999999999</v>
      </c>
      <c r="O866" s="37">
        <v>1590.4360000000001</v>
      </c>
      <c r="P866" s="37">
        <v>21335.836000000003</v>
      </c>
    </row>
    <row r="867" spans="1:16" ht="13.8" thickBot="1" x14ac:dyDescent="0.3">
      <c r="A867" s="140"/>
      <c r="B867" s="141"/>
      <c r="C867" s="37" t="s">
        <v>30</v>
      </c>
      <c r="D867" s="37">
        <v>1672.626</v>
      </c>
      <c r="E867" s="37">
        <v>1426.5300000000002</v>
      </c>
      <c r="F867" s="37">
        <v>1425.9370000000004</v>
      </c>
      <c r="G867" s="37">
        <v>743.57500000000005</v>
      </c>
      <c r="H867" s="37">
        <v>117.40799999999999</v>
      </c>
      <c r="I867" s="37">
        <v>6.7249999999999996</v>
      </c>
      <c r="J867" s="37">
        <v>4.3940000000000001</v>
      </c>
      <c r="K867" s="37">
        <v>6.367</v>
      </c>
      <c r="L867" s="37">
        <v>7.0419999999999998</v>
      </c>
      <c r="M867" s="37">
        <v>780.72</v>
      </c>
      <c r="N867" s="37">
        <v>1025.8510000000001</v>
      </c>
      <c r="O867" s="37">
        <v>1477.6660000000002</v>
      </c>
      <c r="P867" s="37">
        <v>8694.8410000000003</v>
      </c>
    </row>
    <row r="868" spans="1:16" ht="13.8" thickBot="1" x14ac:dyDescent="0.3">
      <c r="A868" s="140"/>
      <c r="B868" s="141"/>
      <c r="C868" s="37" t="s">
        <v>31</v>
      </c>
      <c r="D868" s="37">
        <v>261484.99699999997</v>
      </c>
      <c r="E868" s="37">
        <v>227353.62800000003</v>
      </c>
      <c r="F868" s="37">
        <v>230829.29599999997</v>
      </c>
      <c r="G868" s="37">
        <v>144760.87399999998</v>
      </c>
      <c r="H868" s="37">
        <v>51353.831005</v>
      </c>
      <c r="I868" s="37">
        <v>26517.185863000002</v>
      </c>
      <c r="J868" s="37">
        <v>28886.959999999999</v>
      </c>
      <c r="K868" s="36">
        <v>28363.733</v>
      </c>
      <c r="L868" s="37">
        <v>31059.144999999993</v>
      </c>
      <c r="M868" s="37">
        <v>151858.6</v>
      </c>
      <c r="N868" s="37">
        <v>179787.42200000002</v>
      </c>
      <c r="O868" s="37">
        <v>237424.04800000001</v>
      </c>
      <c r="P868" s="37">
        <v>1599679.7279680001</v>
      </c>
    </row>
    <row r="872" spans="1:16" x14ac:dyDescent="0.25">
      <c r="D872" s="24">
        <v>212516.87200000003</v>
      </c>
      <c r="E872" s="24">
        <v>182756.60200000001</v>
      </c>
      <c r="F872" s="24">
        <v>184021.50699999998</v>
      </c>
      <c r="G872" s="24">
        <v>104997.78200000002</v>
      </c>
      <c r="H872" s="24">
        <v>18138.248</v>
      </c>
      <c r="I872" s="24">
        <v>0</v>
      </c>
      <c r="J872" s="24">
        <v>0</v>
      </c>
      <c r="K872" s="24">
        <v>0</v>
      </c>
      <c r="L872" s="24">
        <v>10.487</v>
      </c>
      <c r="M872" s="24">
        <v>110032.12099999997</v>
      </c>
      <c r="N872" s="24">
        <v>137545.166</v>
      </c>
      <c r="O872" s="24">
        <v>190133.587</v>
      </c>
      <c r="P872" s="24">
        <v>1140152.372</v>
      </c>
    </row>
    <row r="873" spans="1:16" x14ac:dyDescent="0.25">
      <c r="D873" s="24">
        <v>32467.387999999999</v>
      </c>
      <c r="E873" s="24">
        <v>30375.677000000003</v>
      </c>
      <c r="F873" s="24">
        <v>32467.67</v>
      </c>
      <c r="G873" s="24">
        <v>31421.629000000001</v>
      </c>
      <c r="H873" s="24">
        <v>29954.390005000008</v>
      </c>
      <c r="I873" s="24">
        <v>25237.683000000001</v>
      </c>
      <c r="J873" s="24">
        <v>26779.823000000004</v>
      </c>
      <c r="K873" s="24">
        <v>26298.038999999997</v>
      </c>
      <c r="L873" s="24">
        <v>28920.372999999996</v>
      </c>
      <c r="M873" s="24">
        <v>32467.483999999997</v>
      </c>
      <c r="N873" s="24">
        <v>31421.449000000004</v>
      </c>
      <c r="O873" s="24">
        <v>32467.483999999997</v>
      </c>
      <c r="P873" s="24">
        <v>360279.08900499996</v>
      </c>
    </row>
    <row r="874" spans="1:16" x14ac:dyDescent="0.25">
      <c r="D874" s="24">
        <v>13201.169</v>
      </c>
      <c r="E874" s="24">
        <v>11273.514000000001</v>
      </c>
      <c r="F874" s="24">
        <v>11300.887999999999</v>
      </c>
      <c r="G874" s="24">
        <v>6048.5350000000008</v>
      </c>
      <c r="H874" s="24">
        <v>954.78100000000006</v>
      </c>
      <c r="I874" s="24">
        <v>0</v>
      </c>
      <c r="J874" s="24">
        <v>0</v>
      </c>
      <c r="K874" s="24">
        <v>0</v>
      </c>
      <c r="L874" s="24">
        <v>0</v>
      </c>
      <c r="M874" s="24">
        <v>6362.9080000000013</v>
      </c>
      <c r="N874" s="24">
        <v>8232.8250000000007</v>
      </c>
      <c r="O874" s="24">
        <v>11723.795</v>
      </c>
      <c r="P874" s="24">
        <v>69098.414999999994</v>
      </c>
    </row>
    <row r="875" spans="1:16" x14ac:dyDescent="0.25">
      <c r="D875" s="24">
        <v>1474.059</v>
      </c>
      <c r="E875" s="24">
        <v>1378.9590000000001</v>
      </c>
      <c r="F875" s="24">
        <v>1474.059</v>
      </c>
      <c r="G875" s="24">
        <v>1426.508</v>
      </c>
      <c r="H875" s="24">
        <v>2032.0600000000002</v>
      </c>
      <c r="I875" s="24">
        <v>1966.508</v>
      </c>
      <c r="J875" s="24">
        <v>1946.8750000000002</v>
      </c>
      <c r="K875" s="24">
        <v>1903.4590000000001</v>
      </c>
      <c r="L875" s="24">
        <v>1966.508</v>
      </c>
      <c r="M875" s="24">
        <v>2032.0590000000002</v>
      </c>
      <c r="N875" s="24">
        <v>1426.508</v>
      </c>
      <c r="O875" s="24">
        <v>1474.059</v>
      </c>
      <c r="P875" s="24">
        <v>20501.621000000003</v>
      </c>
    </row>
    <row r="876" spans="1:16" x14ac:dyDescent="0.25">
      <c r="D876" s="24">
        <v>1784.9030000000002</v>
      </c>
      <c r="E876" s="24">
        <v>1531.0639999999999</v>
      </c>
      <c r="F876" s="24">
        <v>1535.1910000000003</v>
      </c>
      <c r="G876" s="24">
        <v>845.51799999999992</v>
      </c>
      <c r="H876" s="24">
        <v>273.60399999999998</v>
      </c>
      <c r="I876" s="24">
        <v>157.565</v>
      </c>
      <c r="J876" s="24">
        <v>160.262</v>
      </c>
      <c r="K876" s="24">
        <v>162.23499999999999</v>
      </c>
      <c r="L876" s="24">
        <v>158.28800000000001</v>
      </c>
      <c r="M876" s="24">
        <v>941.99499999999989</v>
      </c>
      <c r="N876" s="24">
        <v>1130.7619999999999</v>
      </c>
      <c r="O876" s="24">
        <v>1588.4740000000002</v>
      </c>
      <c r="P876" s="24">
        <v>10269.861000000001</v>
      </c>
    </row>
    <row r="877" spans="1:16" x14ac:dyDescent="0.25">
      <c r="D877" s="24">
        <v>261444.391</v>
      </c>
      <c r="E877" s="24">
        <v>227315.81600000002</v>
      </c>
      <c r="F877" s="24">
        <v>230799.31499999997</v>
      </c>
      <c r="G877" s="24">
        <v>144739.97199999998</v>
      </c>
      <c r="H877" s="24">
        <v>51353.083005</v>
      </c>
      <c r="I877" s="24">
        <v>27361.756000000005</v>
      </c>
      <c r="J877" s="24">
        <v>28886.960000000003</v>
      </c>
      <c r="K877" s="24">
        <v>28363.733</v>
      </c>
      <c r="L877" s="24">
        <v>31055.655999999999</v>
      </c>
      <c r="M877" s="24">
        <v>151836.56700000001</v>
      </c>
      <c r="N877" s="24">
        <v>179756.71000000002</v>
      </c>
      <c r="O877" s="24">
        <v>237387.399</v>
      </c>
      <c r="P877" s="24">
        <v>1600301.3580050003</v>
      </c>
    </row>
    <row r="881" spans="4:16" x14ac:dyDescent="0.25">
      <c r="D881" s="24">
        <f>D863-D872</f>
        <v>34.407999999995809</v>
      </c>
      <c r="E881" s="24">
        <f t="shared" ref="E881:P881" si="36">E863-E872</f>
        <v>32.232000000018161</v>
      </c>
      <c r="F881" s="24">
        <f t="shared" si="36"/>
        <v>25.106999999989057</v>
      </c>
      <c r="G881" s="24">
        <f t="shared" si="36"/>
        <v>17.843999999997322</v>
      </c>
      <c r="H881" s="24">
        <f t="shared" si="36"/>
        <v>0.49499999999898137</v>
      </c>
      <c r="I881" s="24">
        <f t="shared" si="36"/>
        <v>0</v>
      </c>
      <c r="J881" s="24">
        <f t="shared" si="36"/>
        <v>0</v>
      </c>
      <c r="K881" s="24">
        <f t="shared" si="36"/>
        <v>0</v>
      </c>
      <c r="L881" s="24">
        <f t="shared" si="36"/>
        <v>3.1719999999999988</v>
      </c>
      <c r="M881" s="24">
        <f t="shared" si="36"/>
        <v>18.814000000013039</v>
      </c>
      <c r="N881" s="24">
        <f t="shared" si="36"/>
        <v>26.353000000002794</v>
      </c>
      <c r="O881" s="24">
        <f t="shared" si="36"/>
        <v>31.093000000022585</v>
      </c>
      <c r="P881" s="24">
        <f t="shared" si="36"/>
        <v>189.51800000015646</v>
      </c>
    </row>
    <row r="882" spans="4:16" x14ac:dyDescent="0.25">
      <c r="D882" s="24">
        <f t="shared" ref="D882:P882" si="37">D864-D873</f>
        <v>-1.299999999901047E-2</v>
      </c>
      <c r="E882" s="24">
        <f t="shared" si="37"/>
        <v>-1.1999999998806743E-2</v>
      </c>
      <c r="F882" s="24">
        <f t="shared" si="37"/>
        <v>-1.299999999901047E-2</v>
      </c>
      <c r="G882" s="24">
        <f t="shared" si="37"/>
        <v>-1.2999999995372491E-2</v>
      </c>
      <c r="H882" s="24">
        <f t="shared" si="37"/>
        <v>-3.0000000042491592E-3</v>
      </c>
      <c r="I882" s="24">
        <f t="shared" si="37"/>
        <v>-70.258137000000715</v>
      </c>
      <c r="J882" s="24">
        <f t="shared" si="37"/>
        <v>0</v>
      </c>
      <c r="K882" s="24">
        <f t="shared" si="37"/>
        <v>0</v>
      </c>
      <c r="L882" s="24">
        <f t="shared" si="37"/>
        <v>0</v>
      </c>
      <c r="M882" s="24">
        <f t="shared" si="37"/>
        <v>-1.299999999901047E-2</v>
      </c>
      <c r="N882" s="24">
        <f t="shared" si="37"/>
        <v>-1.299999999901047E-2</v>
      </c>
      <c r="O882" s="24">
        <f t="shared" si="37"/>
        <v>-1.299999999901047E-2</v>
      </c>
      <c r="P882" s="24">
        <f t="shared" si="37"/>
        <v>-70.343036999925971</v>
      </c>
    </row>
    <row r="883" spans="4:16" x14ac:dyDescent="0.25">
      <c r="D883" s="24">
        <f t="shared" ref="D883:P883" si="38">D865-D874</f>
        <v>0</v>
      </c>
      <c r="E883" s="24">
        <f t="shared" si="38"/>
        <v>0</v>
      </c>
      <c r="F883" s="24">
        <f t="shared" si="38"/>
        <v>0</v>
      </c>
      <c r="G883" s="24">
        <f t="shared" si="38"/>
        <v>0</v>
      </c>
      <c r="H883" s="24">
        <f t="shared" si="38"/>
        <v>0</v>
      </c>
      <c r="I883" s="24">
        <f t="shared" si="38"/>
        <v>0</v>
      </c>
      <c r="J883" s="24">
        <f t="shared" si="38"/>
        <v>0</v>
      </c>
      <c r="K883" s="24">
        <f t="shared" si="38"/>
        <v>0</v>
      </c>
      <c r="L883" s="24">
        <f t="shared" si="38"/>
        <v>0</v>
      </c>
      <c r="M883" s="24">
        <f t="shared" si="38"/>
        <v>0</v>
      </c>
      <c r="N883" s="24">
        <f t="shared" si="38"/>
        <v>0</v>
      </c>
      <c r="O883" s="24">
        <f t="shared" si="38"/>
        <v>0</v>
      </c>
      <c r="P883" s="24">
        <f t="shared" si="38"/>
        <v>0</v>
      </c>
    </row>
    <row r="884" spans="4:16" x14ac:dyDescent="0.25">
      <c r="D884" s="24">
        <f t="shared" ref="D884:P884" si="39">D866-D875</f>
        <v>118.48800000000006</v>
      </c>
      <c r="E884" s="24">
        <f t="shared" si="39"/>
        <v>110.12599999999998</v>
      </c>
      <c r="F884" s="24">
        <f t="shared" si="39"/>
        <v>114.14100000000008</v>
      </c>
      <c r="G884" s="24">
        <f t="shared" si="39"/>
        <v>105.01400000000012</v>
      </c>
      <c r="H884" s="24">
        <f t="shared" si="39"/>
        <v>156.452</v>
      </c>
      <c r="I884" s="24">
        <f t="shared" si="39"/>
        <v>-623.47199999999998</v>
      </c>
      <c r="J884" s="24">
        <f t="shared" si="39"/>
        <v>155.86799999999971</v>
      </c>
      <c r="K884" s="24">
        <f t="shared" si="39"/>
        <v>155.86799999999971</v>
      </c>
      <c r="L884" s="24">
        <f t="shared" si="39"/>
        <v>151.56299999999987</v>
      </c>
      <c r="M884" s="24">
        <f t="shared" si="39"/>
        <v>164.50700000000006</v>
      </c>
      <c r="N884" s="24">
        <f t="shared" si="39"/>
        <v>109.2829999999999</v>
      </c>
      <c r="O884" s="24">
        <f t="shared" si="39"/>
        <v>116.37700000000018</v>
      </c>
      <c r="P884" s="24">
        <f t="shared" si="39"/>
        <v>834.21500000000015</v>
      </c>
    </row>
    <row r="885" spans="4:16" x14ac:dyDescent="0.25">
      <c r="D885" s="24">
        <f t="shared" ref="D885:P885" si="40">D867-D876</f>
        <v>-112.27700000000027</v>
      </c>
      <c r="E885" s="24">
        <f t="shared" si="40"/>
        <v>-104.53399999999965</v>
      </c>
      <c r="F885" s="24">
        <f t="shared" si="40"/>
        <v>-109.25399999999991</v>
      </c>
      <c r="G885" s="24">
        <f t="shared" si="40"/>
        <v>-101.94299999999987</v>
      </c>
      <c r="H885" s="24">
        <f t="shared" si="40"/>
        <v>-156.196</v>
      </c>
      <c r="I885" s="24">
        <f t="shared" si="40"/>
        <v>-150.84</v>
      </c>
      <c r="J885" s="24">
        <f t="shared" si="40"/>
        <v>-155.86799999999999</v>
      </c>
      <c r="K885" s="24">
        <f t="shared" si="40"/>
        <v>-155.86799999999999</v>
      </c>
      <c r="L885" s="24">
        <f t="shared" si="40"/>
        <v>-151.24600000000001</v>
      </c>
      <c r="M885" s="24">
        <f t="shared" si="40"/>
        <v>-161.27499999999986</v>
      </c>
      <c r="N885" s="24">
        <f t="shared" si="40"/>
        <v>-104.91099999999983</v>
      </c>
      <c r="O885" s="24">
        <f t="shared" si="40"/>
        <v>-110.80799999999999</v>
      </c>
      <c r="P885" s="24">
        <f t="shared" si="40"/>
        <v>-1575.0200000000004</v>
      </c>
    </row>
    <row r="886" spans="4:16" x14ac:dyDescent="0.25">
      <c r="D886" s="24">
        <f t="shared" ref="D886:P886" si="41">D868-D877</f>
        <v>40.605999999970663</v>
      </c>
      <c r="E886" s="24">
        <f t="shared" si="41"/>
        <v>37.812000000005355</v>
      </c>
      <c r="F886" s="24">
        <f t="shared" si="41"/>
        <v>29.980999999999767</v>
      </c>
      <c r="G886" s="24">
        <f t="shared" si="41"/>
        <v>20.902000000001863</v>
      </c>
      <c r="H886" s="24">
        <f t="shared" si="41"/>
        <v>0.74799999999959255</v>
      </c>
      <c r="I886" s="24">
        <f t="shared" si="41"/>
        <v>-844.57013700000243</v>
      </c>
      <c r="J886" s="24">
        <f t="shared" si="41"/>
        <v>0</v>
      </c>
      <c r="K886" s="24">
        <f t="shared" si="41"/>
        <v>0</v>
      </c>
      <c r="L886" s="24">
        <f t="shared" si="41"/>
        <v>3.488999999994121</v>
      </c>
      <c r="M886" s="24">
        <f t="shared" si="41"/>
        <v>22.032999999995809</v>
      </c>
      <c r="N886" s="24">
        <f t="shared" si="41"/>
        <v>30.711999999999534</v>
      </c>
      <c r="O886" s="24">
        <f t="shared" si="41"/>
        <v>36.649000000004889</v>
      </c>
      <c r="P886" s="24">
        <f t="shared" si="41"/>
        <v>-621.63003700016998</v>
      </c>
    </row>
  </sheetData>
  <autoFilter ref="A5:P70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376">
    <mergeCell ref="A5:A6"/>
    <mergeCell ref="B5:B6"/>
    <mergeCell ref="C5:C6"/>
    <mergeCell ref="D5:P5"/>
    <mergeCell ref="A7:P7"/>
    <mergeCell ref="A97:A102"/>
    <mergeCell ref="B97:B102"/>
    <mergeCell ref="A8:A13"/>
    <mergeCell ref="B8:B13"/>
    <mergeCell ref="A19:A24"/>
    <mergeCell ref="A14:A18"/>
    <mergeCell ref="A52:B57"/>
    <mergeCell ref="A58:P58"/>
    <mergeCell ref="A32:A33"/>
    <mergeCell ref="B32:B33"/>
    <mergeCell ref="C32:C33"/>
    <mergeCell ref="D32:P32"/>
    <mergeCell ref="B14:B18"/>
    <mergeCell ref="A34:A39"/>
    <mergeCell ref="B34:B39"/>
    <mergeCell ref="C80:C81"/>
    <mergeCell ref="D80:P80"/>
    <mergeCell ref="A59:A60"/>
    <mergeCell ref="B59:B60"/>
    <mergeCell ref="A122:A123"/>
    <mergeCell ref="B122:B123"/>
    <mergeCell ref="A130:A135"/>
    <mergeCell ref="B130:B135"/>
    <mergeCell ref="A136:A141"/>
    <mergeCell ref="B136:B141"/>
    <mergeCell ref="C59:C60"/>
    <mergeCell ref="D59:P59"/>
    <mergeCell ref="A61:A66"/>
    <mergeCell ref="B61:B66"/>
    <mergeCell ref="A95:A96"/>
    <mergeCell ref="B95:B96"/>
    <mergeCell ref="C95:C96"/>
    <mergeCell ref="D95:P95"/>
    <mergeCell ref="A67:A72"/>
    <mergeCell ref="B67:B72"/>
    <mergeCell ref="A73:B78"/>
    <mergeCell ref="A79:P79"/>
    <mergeCell ref="A80:A81"/>
    <mergeCell ref="B80:B81"/>
    <mergeCell ref="A121:P121"/>
    <mergeCell ref="A88:B93"/>
    <mergeCell ref="A94:P94"/>
    <mergeCell ref="A103:A108"/>
    <mergeCell ref="A142:B147"/>
    <mergeCell ref="A148:P148"/>
    <mergeCell ref="A149:A150"/>
    <mergeCell ref="B149:B150"/>
    <mergeCell ref="C149:C150"/>
    <mergeCell ref="D149:P149"/>
    <mergeCell ref="A151:A156"/>
    <mergeCell ref="B151:B156"/>
    <mergeCell ref="A289:A294"/>
    <mergeCell ref="B289:B294"/>
    <mergeCell ref="A184:A189"/>
    <mergeCell ref="B184:B189"/>
    <mergeCell ref="A211:A216"/>
    <mergeCell ref="B211:B216"/>
    <mergeCell ref="A217:A222"/>
    <mergeCell ref="B217:B222"/>
    <mergeCell ref="A190:A195"/>
    <mergeCell ref="B190:B195"/>
    <mergeCell ref="A157:A162"/>
    <mergeCell ref="B157:B162"/>
    <mergeCell ref="A163:A168"/>
    <mergeCell ref="B163:B168"/>
    <mergeCell ref="A169:B174"/>
    <mergeCell ref="A175:P175"/>
    <mergeCell ref="A176:A177"/>
    <mergeCell ref="B176:B177"/>
    <mergeCell ref="C176:C177"/>
    <mergeCell ref="D176:P176"/>
    <mergeCell ref="A223:B228"/>
    <mergeCell ref="A520:A525"/>
    <mergeCell ref="B520:B525"/>
    <mergeCell ref="A295:A300"/>
    <mergeCell ref="B295:B300"/>
    <mergeCell ref="A301:A306"/>
    <mergeCell ref="B301:B306"/>
    <mergeCell ref="A196:B201"/>
    <mergeCell ref="A202:P202"/>
    <mergeCell ref="A203:A204"/>
    <mergeCell ref="B203:B204"/>
    <mergeCell ref="C203:C204"/>
    <mergeCell ref="D203:P203"/>
    <mergeCell ref="A230:A231"/>
    <mergeCell ref="B230:B231"/>
    <mergeCell ref="C230:C231"/>
    <mergeCell ref="D230:P230"/>
    <mergeCell ref="A205:A210"/>
    <mergeCell ref="B205:B210"/>
    <mergeCell ref="A232:A237"/>
    <mergeCell ref="B232:B237"/>
    <mergeCell ref="A244:B249"/>
    <mergeCell ref="A250:P250"/>
    <mergeCell ref="A251:A252"/>
    <mergeCell ref="B251:B252"/>
    <mergeCell ref="C251:C252"/>
    <mergeCell ref="D251:P251"/>
    <mergeCell ref="A229:P229"/>
    <mergeCell ref="A253:A258"/>
    <mergeCell ref="B253:B258"/>
    <mergeCell ref="A259:B264"/>
    <mergeCell ref="A265:P265"/>
    <mergeCell ref="A266:A267"/>
    <mergeCell ref="B266:B267"/>
    <mergeCell ref="C266:C267"/>
    <mergeCell ref="D266:P266"/>
    <mergeCell ref="A238:A243"/>
    <mergeCell ref="B238:B243"/>
    <mergeCell ref="A268:A273"/>
    <mergeCell ref="B268:B273"/>
    <mergeCell ref="B274:B279"/>
    <mergeCell ref="A280:B285"/>
    <mergeCell ref="A286:P286"/>
    <mergeCell ref="A287:A288"/>
    <mergeCell ref="B287:B288"/>
    <mergeCell ref="C287:C288"/>
    <mergeCell ref="D287:P287"/>
    <mergeCell ref="A274:A279"/>
    <mergeCell ref="A343:A348"/>
    <mergeCell ref="B343:B348"/>
    <mergeCell ref="A307:B312"/>
    <mergeCell ref="A313:P313"/>
    <mergeCell ref="A314:A315"/>
    <mergeCell ref="B314:B315"/>
    <mergeCell ref="C314:C315"/>
    <mergeCell ref="D314:P314"/>
    <mergeCell ref="A331:A336"/>
    <mergeCell ref="B331:B336"/>
    <mergeCell ref="A316:A321"/>
    <mergeCell ref="B316:B321"/>
    <mergeCell ref="A322:B327"/>
    <mergeCell ref="A328:P328"/>
    <mergeCell ref="A329:A330"/>
    <mergeCell ref="B329:B330"/>
    <mergeCell ref="C329:C330"/>
    <mergeCell ref="D329:P329"/>
    <mergeCell ref="A337:A342"/>
    <mergeCell ref="B337:B342"/>
    <mergeCell ref="A397:A402"/>
    <mergeCell ref="B397:B402"/>
    <mergeCell ref="A349:B354"/>
    <mergeCell ref="A355:P355"/>
    <mergeCell ref="A356:A357"/>
    <mergeCell ref="B356:B357"/>
    <mergeCell ref="C356:C357"/>
    <mergeCell ref="D356:P356"/>
    <mergeCell ref="A376:B381"/>
    <mergeCell ref="A382:P382"/>
    <mergeCell ref="A383:A384"/>
    <mergeCell ref="B383:B384"/>
    <mergeCell ref="C383:C384"/>
    <mergeCell ref="D383:P383"/>
    <mergeCell ref="A364:A369"/>
    <mergeCell ref="B364:B369"/>
    <mergeCell ref="A370:A375"/>
    <mergeCell ref="B370:B375"/>
    <mergeCell ref="A358:A363"/>
    <mergeCell ref="B358:B363"/>
    <mergeCell ref="A385:A390"/>
    <mergeCell ref="B385:B390"/>
    <mergeCell ref="A391:A396"/>
    <mergeCell ref="B391:B396"/>
    <mergeCell ref="A418:A423"/>
    <mergeCell ref="B418:B423"/>
    <mergeCell ref="A424:A429"/>
    <mergeCell ref="B424:B429"/>
    <mergeCell ref="A412:A417"/>
    <mergeCell ref="B412:B417"/>
    <mergeCell ref="A403:B408"/>
    <mergeCell ref="A409:P409"/>
    <mergeCell ref="A410:A411"/>
    <mergeCell ref="B410:B411"/>
    <mergeCell ref="C410:C411"/>
    <mergeCell ref="D410:P410"/>
    <mergeCell ref="A445:A450"/>
    <mergeCell ref="B445:B450"/>
    <mergeCell ref="A451:A456"/>
    <mergeCell ref="B451:B456"/>
    <mergeCell ref="A439:A444"/>
    <mergeCell ref="B439:B444"/>
    <mergeCell ref="A430:B435"/>
    <mergeCell ref="A436:P436"/>
    <mergeCell ref="A437:A438"/>
    <mergeCell ref="B437:B438"/>
    <mergeCell ref="C437:C438"/>
    <mergeCell ref="D437:P437"/>
    <mergeCell ref="A526:B531"/>
    <mergeCell ref="A532:P532"/>
    <mergeCell ref="A533:A534"/>
    <mergeCell ref="B533:B534"/>
    <mergeCell ref="C533:C534"/>
    <mergeCell ref="D533:P533"/>
    <mergeCell ref="A457:B462"/>
    <mergeCell ref="A463:P463"/>
    <mergeCell ref="A464:A465"/>
    <mergeCell ref="B464:B465"/>
    <mergeCell ref="C464:C465"/>
    <mergeCell ref="D464:P464"/>
    <mergeCell ref="A478:P478"/>
    <mergeCell ref="A479:A480"/>
    <mergeCell ref="B479:B480"/>
    <mergeCell ref="C479:C480"/>
    <mergeCell ref="D479:P479"/>
    <mergeCell ref="A466:A471"/>
    <mergeCell ref="B466:B471"/>
    <mergeCell ref="A472:B477"/>
    <mergeCell ref="A508:A513"/>
    <mergeCell ref="B508:B513"/>
    <mergeCell ref="A514:A519"/>
    <mergeCell ref="B514:B519"/>
    <mergeCell ref="A481:A486"/>
    <mergeCell ref="B481:B486"/>
    <mergeCell ref="A493:A498"/>
    <mergeCell ref="B493:B498"/>
    <mergeCell ref="A487:A492"/>
    <mergeCell ref="B487:B492"/>
    <mergeCell ref="A499:B504"/>
    <mergeCell ref="A505:P505"/>
    <mergeCell ref="A506:A507"/>
    <mergeCell ref="B506:B507"/>
    <mergeCell ref="C506:C507"/>
    <mergeCell ref="D506:P506"/>
    <mergeCell ref="A610:A615"/>
    <mergeCell ref="B610:B615"/>
    <mergeCell ref="A553:B558"/>
    <mergeCell ref="A559:P559"/>
    <mergeCell ref="A560:A561"/>
    <mergeCell ref="B560:B561"/>
    <mergeCell ref="C560:C561"/>
    <mergeCell ref="D560:P560"/>
    <mergeCell ref="A568:A573"/>
    <mergeCell ref="B568:B573"/>
    <mergeCell ref="C602:C603"/>
    <mergeCell ref="D602:P602"/>
    <mergeCell ref="A562:A567"/>
    <mergeCell ref="B562:B567"/>
    <mergeCell ref="A541:A546"/>
    <mergeCell ref="B541:B546"/>
    <mergeCell ref="A547:A552"/>
    <mergeCell ref="B547:B552"/>
    <mergeCell ref="A535:A540"/>
    <mergeCell ref="B535:B540"/>
    <mergeCell ref="A574:A579"/>
    <mergeCell ref="B574:B579"/>
    <mergeCell ref="A616:A621"/>
    <mergeCell ref="B616:B621"/>
    <mergeCell ref="A580:B585"/>
    <mergeCell ref="A586:P586"/>
    <mergeCell ref="A587:A588"/>
    <mergeCell ref="B587:B588"/>
    <mergeCell ref="C587:C588"/>
    <mergeCell ref="D587:P587"/>
    <mergeCell ref="A604:A609"/>
    <mergeCell ref="B604:B609"/>
    <mergeCell ref="A589:A594"/>
    <mergeCell ref="B589:B594"/>
    <mergeCell ref="A595:B600"/>
    <mergeCell ref="A601:P601"/>
    <mergeCell ref="A602:A603"/>
    <mergeCell ref="B602:B603"/>
    <mergeCell ref="A631:A636"/>
    <mergeCell ref="B631:B636"/>
    <mergeCell ref="A637:A642"/>
    <mergeCell ref="B637:B642"/>
    <mergeCell ref="A643:A648"/>
    <mergeCell ref="B643:B648"/>
    <mergeCell ref="A622:B627"/>
    <mergeCell ref="A628:P628"/>
    <mergeCell ref="A629:A630"/>
    <mergeCell ref="B629:B630"/>
    <mergeCell ref="C629:C630"/>
    <mergeCell ref="D629:P629"/>
    <mergeCell ref="A649:B654"/>
    <mergeCell ref="A655:P655"/>
    <mergeCell ref="A656:A657"/>
    <mergeCell ref="B656:B657"/>
    <mergeCell ref="C656:C657"/>
    <mergeCell ref="D656:P656"/>
    <mergeCell ref="A658:A663"/>
    <mergeCell ref="B658:B663"/>
    <mergeCell ref="A664:B669"/>
    <mergeCell ref="A729:A734"/>
    <mergeCell ref="B729:B734"/>
    <mergeCell ref="A685:P685"/>
    <mergeCell ref="A686:A687"/>
    <mergeCell ref="B686:B687"/>
    <mergeCell ref="C686:C687"/>
    <mergeCell ref="D686:P686"/>
    <mergeCell ref="A670:P670"/>
    <mergeCell ref="A671:A672"/>
    <mergeCell ref="A688:A693"/>
    <mergeCell ref="B688:B693"/>
    <mergeCell ref="B671:B672"/>
    <mergeCell ref="C671:C672"/>
    <mergeCell ref="D671:P671"/>
    <mergeCell ref="A673:A678"/>
    <mergeCell ref="B673:B678"/>
    <mergeCell ref="A679:B684"/>
    <mergeCell ref="B821:B826"/>
    <mergeCell ref="A827:A832"/>
    <mergeCell ref="B827:B832"/>
    <mergeCell ref="A833:A838"/>
    <mergeCell ref="B833:B838"/>
    <mergeCell ref="A771:A776"/>
    <mergeCell ref="B771:B776"/>
    <mergeCell ref="A783:A788"/>
    <mergeCell ref="B783:B788"/>
    <mergeCell ref="A789:B794"/>
    <mergeCell ref="A806:P806"/>
    <mergeCell ref="A807:A808"/>
    <mergeCell ref="B807:B808"/>
    <mergeCell ref="C807:C808"/>
    <mergeCell ref="D807:P807"/>
    <mergeCell ref="B103:B108"/>
    <mergeCell ref="A109:A114"/>
    <mergeCell ref="B109:B114"/>
    <mergeCell ref="A115:B120"/>
    <mergeCell ref="A809:A814"/>
    <mergeCell ref="B809:B814"/>
    <mergeCell ref="A735:A740"/>
    <mergeCell ref="B735:B740"/>
    <mergeCell ref="A741:A746"/>
    <mergeCell ref="B741:B746"/>
    <mergeCell ref="A753:A758"/>
    <mergeCell ref="B753:B758"/>
    <mergeCell ref="A759:A764"/>
    <mergeCell ref="B759:B764"/>
    <mergeCell ref="A765:A770"/>
    <mergeCell ref="B765:B770"/>
    <mergeCell ref="A694:B699"/>
    <mergeCell ref="A714:P714"/>
    <mergeCell ref="A715:A716"/>
    <mergeCell ref="B715:B716"/>
    <mergeCell ref="C715:C716"/>
    <mergeCell ref="D715:P715"/>
    <mergeCell ref="A717:A722"/>
    <mergeCell ref="B717:B722"/>
    <mergeCell ref="B19:B24"/>
    <mergeCell ref="A25:B30"/>
    <mergeCell ref="A31:P31"/>
    <mergeCell ref="A40:A45"/>
    <mergeCell ref="B40:B45"/>
    <mergeCell ref="A46:A51"/>
    <mergeCell ref="B46:B51"/>
    <mergeCell ref="A82:A87"/>
    <mergeCell ref="B82:B87"/>
    <mergeCell ref="A863:B868"/>
    <mergeCell ref="A723:A728"/>
    <mergeCell ref="B723:B728"/>
    <mergeCell ref="A747:A752"/>
    <mergeCell ref="B747:B752"/>
    <mergeCell ref="A777:A782"/>
    <mergeCell ref="B777:B782"/>
    <mergeCell ref="C122:C123"/>
    <mergeCell ref="D122:P122"/>
    <mergeCell ref="A178:A183"/>
    <mergeCell ref="B178:B183"/>
    <mergeCell ref="A124:A129"/>
    <mergeCell ref="B124:B129"/>
    <mergeCell ref="A839:A844"/>
    <mergeCell ref="B839:B844"/>
    <mergeCell ref="A845:A850"/>
    <mergeCell ref="B845:B850"/>
    <mergeCell ref="A851:A856"/>
    <mergeCell ref="B851:B856"/>
    <mergeCell ref="A857:A862"/>
    <mergeCell ref="B857:B862"/>
    <mergeCell ref="A815:A820"/>
    <mergeCell ref="B815:B820"/>
    <mergeCell ref="A821:A826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headerFooter>
    <oddHeader>&amp;RПолезный отпуск тепловой энергии по группам потребителей по источникам тепловой энергии 
(2017-2018гг.)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AM1365"/>
  <sheetViews>
    <sheetView workbookViewId="0">
      <selection activeCell="B14" sqref="B14:B19"/>
    </sheetView>
  </sheetViews>
  <sheetFormatPr defaultRowHeight="12.75" customHeight="1" x14ac:dyDescent="0.25"/>
  <cols>
    <col min="1" max="1" width="4" style="24" customWidth="1"/>
    <col min="2" max="2" width="36" style="24" customWidth="1"/>
    <col min="3" max="3" width="6" style="24" customWidth="1"/>
    <col min="4" max="4" width="12.109375" style="24" bestFit="1" customWidth="1"/>
    <col min="5" max="5" width="11.109375" style="24" bestFit="1" customWidth="1"/>
    <col min="6" max="6" width="13.88671875" style="24" customWidth="1"/>
    <col min="7" max="13" width="11.109375" style="24" bestFit="1" customWidth="1"/>
    <col min="14" max="14" width="12.6640625" style="24" customWidth="1"/>
    <col min="15" max="15" width="11.109375" style="24" bestFit="1" customWidth="1"/>
    <col min="16" max="16" width="14.109375" style="24" bestFit="1" customWidth="1"/>
    <col min="17" max="17" width="12.109375" hidden="1" customWidth="1"/>
    <col min="18" max="20" width="0" hidden="1" customWidth="1"/>
    <col min="21" max="21" width="9.33203125" style="19" hidden="1" customWidth="1"/>
    <col min="22" max="22" width="9.33203125" style="26" hidden="1" customWidth="1"/>
    <col min="23" max="23" width="9.33203125" hidden="1" customWidth="1"/>
    <col min="24" max="24" width="10.44140625" hidden="1" customWidth="1"/>
    <col min="25" max="27" width="9.33203125" hidden="1" customWidth="1"/>
    <col min="28" max="28" width="10.44140625" hidden="1" customWidth="1"/>
    <col min="29" max="33" width="9.33203125" hidden="1" customWidth="1"/>
  </cols>
  <sheetData>
    <row r="1" spans="1:16" ht="18.75" customHeight="1" x14ac:dyDescent="0.25">
      <c r="A1" s="51" t="s">
        <v>118</v>
      </c>
    </row>
    <row r="3" spans="1:16" ht="12.75" customHeight="1" x14ac:dyDescent="0.25">
      <c r="A3" s="46"/>
      <c r="P3" s="19" t="s">
        <v>114</v>
      </c>
    </row>
    <row r="4" spans="1:16" ht="12.75" customHeight="1" thickBot="1" x14ac:dyDescent="0.3"/>
    <row r="5" spans="1:16" ht="12.75" customHeight="1" thickBot="1" x14ac:dyDescent="0.3">
      <c r="A5" s="156" t="s">
        <v>8</v>
      </c>
      <c r="B5" s="183" t="s">
        <v>9</v>
      </c>
      <c r="C5" s="151"/>
      <c r="D5" s="188" t="s">
        <v>115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5"/>
    </row>
    <row r="6" spans="1:16" ht="12.75" customHeight="1" thickBot="1" x14ac:dyDescent="0.3">
      <c r="A6" s="158"/>
      <c r="B6" s="182"/>
      <c r="C6" s="152"/>
      <c r="D6" s="36" t="s">
        <v>10</v>
      </c>
      <c r="E6" s="36" t="s">
        <v>11</v>
      </c>
      <c r="F6" s="35" t="s">
        <v>12</v>
      </c>
      <c r="G6" s="36" t="s">
        <v>13</v>
      </c>
      <c r="H6" s="35" t="s">
        <v>14</v>
      </c>
      <c r="I6" s="35" t="s">
        <v>15</v>
      </c>
      <c r="J6" s="35" t="s">
        <v>16</v>
      </c>
      <c r="K6" s="36" t="s">
        <v>17</v>
      </c>
      <c r="L6" s="37" t="s">
        <v>18</v>
      </c>
      <c r="M6" s="41" t="s">
        <v>19</v>
      </c>
      <c r="N6" s="36" t="s">
        <v>20</v>
      </c>
      <c r="O6" s="36" t="s">
        <v>21</v>
      </c>
      <c r="P6" s="35" t="s">
        <v>22</v>
      </c>
    </row>
    <row r="7" spans="1:16" ht="12.75" customHeight="1" thickBot="1" x14ac:dyDescent="0.3">
      <c r="A7" s="163" t="s">
        <v>23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5"/>
    </row>
    <row r="8" spans="1:16" ht="12.75" customHeight="1" thickBot="1" x14ac:dyDescent="0.3">
      <c r="A8" s="142" t="s">
        <v>24</v>
      </c>
      <c r="B8" s="151" t="s">
        <v>25</v>
      </c>
      <c r="C8" s="37" t="s">
        <v>26</v>
      </c>
      <c r="D8" s="37">
        <v>754.83399999999995</v>
      </c>
      <c r="E8" s="37">
        <v>650.51599999999996</v>
      </c>
      <c r="F8" s="37">
        <v>656.601</v>
      </c>
      <c r="G8" s="37">
        <v>382.75299999999999</v>
      </c>
      <c r="H8" s="37">
        <v>68.045000000000002</v>
      </c>
      <c r="I8" s="37">
        <v>0</v>
      </c>
      <c r="J8" s="37">
        <v>0</v>
      </c>
      <c r="K8" s="37">
        <v>0</v>
      </c>
      <c r="L8" s="37">
        <v>0</v>
      </c>
      <c r="M8" s="37">
        <v>400.68200000000002</v>
      </c>
      <c r="N8" s="37">
        <v>494.82799999999997</v>
      </c>
      <c r="O8" s="37">
        <v>677.28200000000004</v>
      </c>
      <c r="P8" s="37">
        <v>4085.5410000000002</v>
      </c>
    </row>
    <row r="9" spans="1:16" ht="12.75" customHeight="1" thickBot="1" x14ac:dyDescent="0.3">
      <c r="A9" s="143"/>
      <c r="B9" s="159"/>
      <c r="C9" s="37" t="s">
        <v>27</v>
      </c>
      <c r="D9" s="37">
        <v>128.50899999999999</v>
      </c>
      <c r="E9" s="37">
        <v>120.21899999999999</v>
      </c>
      <c r="F9" s="37">
        <v>128.50899999999999</v>
      </c>
      <c r="G9" s="37">
        <v>124.364</v>
      </c>
      <c r="H9" s="37">
        <v>110.732</v>
      </c>
      <c r="I9" s="37">
        <v>103.63800000000001</v>
      </c>
      <c r="J9" s="37">
        <v>58.728000000000002</v>
      </c>
      <c r="K9" s="37">
        <v>107.092</v>
      </c>
      <c r="L9" s="37">
        <v>107.16</v>
      </c>
      <c r="M9" s="37">
        <v>128.50899999999999</v>
      </c>
      <c r="N9" s="37">
        <v>124.364</v>
      </c>
      <c r="O9" s="37">
        <v>128.50899999999999</v>
      </c>
      <c r="P9" s="37">
        <v>1370.3330000000001</v>
      </c>
    </row>
    <row r="10" spans="1:16" ht="12.75" customHeight="1" thickBot="1" x14ac:dyDescent="0.3">
      <c r="A10" s="143"/>
      <c r="B10" s="159"/>
      <c r="C10" s="37" t="s">
        <v>28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</row>
    <row r="11" spans="1:16" ht="12.75" customHeight="1" thickBot="1" x14ac:dyDescent="0.3">
      <c r="A11" s="143"/>
      <c r="B11" s="159"/>
      <c r="C11" s="37" t="s">
        <v>29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0</v>
      </c>
    </row>
    <row r="12" spans="1:16" ht="12.75" customHeight="1" thickBot="1" x14ac:dyDescent="0.3">
      <c r="A12" s="143"/>
      <c r="B12" s="159"/>
      <c r="C12" s="37" t="s">
        <v>30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7">
        <v>0</v>
      </c>
      <c r="P12" s="37">
        <v>0</v>
      </c>
    </row>
    <row r="13" spans="1:16" ht="12.75" customHeight="1" thickBot="1" x14ac:dyDescent="0.3">
      <c r="A13" s="143"/>
      <c r="B13" s="159"/>
      <c r="C13" s="37" t="s">
        <v>31</v>
      </c>
      <c r="D13" s="37">
        <v>883.34299999999996</v>
      </c>
      <c r="E13" s="37">
        <v>770.73500000000001</v>
      </c>
      <c r="F13" s="37">
        <v>785.11</v>
      </c>
      <c r="G13" s="37">
        <v>507.11700000000002</v>
      </c>
      <c r="H13" s="37">
        <v>178.77699999999999</v>
      </c>
      <c r="I13" s="37">
        <v>103.63800000000001</v>
      </c>
      <c r="J13" s="37">
        <v>58.728000000000002</v>
      </c>
      <c r="K13" s="37">
        <v>107.092</v>
      </c>
      <c r="L13" s="37">
        <v>107.16</v>
      </c>
      <c r="M13" s="37">
        <v>529.19100000000003</v>
      </c>
      <c r="N13" s="37">
        <v>619.19200000000001</v>
      </c>
      <c r="O13" s="37">
        <v>805.79100000000005</v>
      </c>
      <c r="P13" s="37">
        <v>5455.8739999999998</v>
      </c>
    </row>
    <row r="14" spans="1:16" ht="12.75" customHeight="1" thickBot="1" x14ac:dyDescent="0.3">
      <c r="A14" s="142" t="s">
        <v>32</v>
      </c>
      <c r="B14" s="151" t="s">
        <v>33</v>
      </c>
      <c r="C14" s="37" t="s">
        <v>26</v>
      </c>
      <c r="D14" s="37">
        <v>49.38</v>
      </c>
      <c r="E14" s="37">
        <v>42.555999999999997</v>
      </c>
      <c r="F14" s="37">
        <v>42.954000000000001</v>
      </c>
      <c r="G14" s="37">
        <v>25.039000000000001</v>
      </c>
      <c r="H14" s="37">
        <v>4.452</v>
      </c>
      <c r="I14" s="37">
        <v>0</v>
      </c>
      <c r="J14" s="37">
        <v>0</v>
      </c>
      <c r="K14" s="37">
        <v>0</v>
      </c>
      <c r="L14" s="37">
        <v>0</v>
      </c>
      <c r="M14" s="37">
        <v>26.212</v>
      </c>
      <c r="N14" s="37">
        <v>32.371000000000002</v>
      </c>
      <c r="O14" s="37">
        <v>44.307000000000002</v>
      </c>
      <c r="P14" s="37">
        <v>267.27100000000002</v>
      </c>
    </row>
    <row r="15" spans="1:16" ht="12.75" customHeight="1" thickBot="1" x14ac:dyDescent="0.3">
      <c r="A15" s="143"/>
      <c r="B15" s="159"/>
      <c r="C15" s="37" t="s">
        <v>27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</row>
    <row r="16" spans="1:16" ht="12.75" customHeight="1" thickBot="1" x14ac:dyDescent="0.3">
      <c r="A16" s="143"/>
      <c r="B16" s="159"/>
      <c r="C16" s="37" t="s">
        <v>28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</row>
    <row r="17" spans="1:16" ht="12.75" customHeight="1" thickBot="1" x14ac:dyDescent="0.3">
      <c r="A17" s="143"/>
      <c r="B17" s="159"/>
      <c r="C17" s="37" t="s">
        <v>29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7">
        <v>0</v>
      </c>
      <c r="P17" s="37">
        <v>0</v>
      </c>
    </row>
    <row r="18" spans="1:16" ht="12.75" customHeight="1" thickBot="1" x14ac:dyDescent="0.3">
      <c r="A18" s="143"/>
      <c r="B18" s="159"/>
      <c r="C18" s="37" t="s">
        <v>30</v>
      </c>
      <c r="D18" s="37">
        <v>1.482</v>
      </c>
      <c r="E18" s="37">
        <v>1.276</v>
      </c>
      <c r="F18" s="37">
        <v>1.2889999999999999</v>
      </c>
      <c r="G18" s="37">
        <v>0.752</v>
      </c>
      <c r="H18" s="37">
        <v>0.13300000000000001</v>
      </c>
      <c r="I18" s="37">
        <v>0</v>
      </c>
      <c r="J18" s="37">
        <v>0</v>
      </c>
      <c r="K18" s="37">
        <v>0</v>
      </c>
      <c r="L18" s="37">
        <v>0</v>
      </c>
      <c r="M18" s="37">
        <v>0.78700000000000003</v>
      </c>
      <c r="N18" s="37">
        <v>0.97099999999999997</v>
      </c>
      <c r="O18" s="37">
        <v>1.329</v>
      </c>
      <c r="P18" s="37">
        <v>8.0190000000000001</v>
      </c>
    </row>
    <row r="19" spans="1:16" ht="12.75" customHeight="1" thickBot="1" x14ac:dyDescent="0.3">
      <c r="A19" s="144"/>
      <c r="B19" s="159"/>
      <c r="C19" s="37" t="s">
        <v>31</v>
      </c>
      <c r="D19" s="37">
        <v>50.862000000000002</v>
      </c>
      <c r="E19" s="37">
        <v>43.832000000000001</v>
      </c>
      <c r="F19" s="37">
        <v>44.243000000000002</v>
      </c>
      <c r="G19" s="37">
        <v>25.791</v>
      </c>
      <c r="H19" s="37">
        <v>4.585</v>
      </c>
      <c r="I19" s="37">
        <v>0</v>
      </c>
      <c r="J19" s="37">
        <v>0</v>
      </c>
      <c r="K19" s="37">
        <v>0</v>
      </c>
      <c r="L19" s="37">
        <v>0</v>
      </c>
      <c r="M19" s="37">
        <v>26.998999999999999</v>
      </c>
      <c r="N19" s="37">
        <v>33.341999999999999</v>
      </c>
      <c r="O19" s="37">
        <v>45.636000000000003</v>
      </c>
      <c r="P19" s="37">
        <v>275.29000000000002</v>
      </c>
    </row>
    <row r="20" spans="1:16" ht="12.75" customHeight="1" thickBot="1" x14ac:dyDescent="0.3">
      <c r="A20" s="142" t="s">
        <v>34</v>
      </c>
      <c r="B20" s="151" t="s">
        <v>35</v>
      </c>
      <c r="C20" s="37" t="s">
        <v>26</v>
      </c>
      <c r="D20" s="37">
        <v>17.032</v>
      </c>
      <c r="E20" s="37">
        <v>14.586</v>
      </c>
      <c r="F20" s="37">
        <v>14.651999999999999</v>
      </c>
      <c r="G20" s="37">
        <v>8.0589999999999993</v>
      </c>
      <c r="H20" s="37">
        <v>1.325</v>
      </c>
      <c r="I20" s="37">
        <v>0</v>
      </c>
      <c r="J20" s="37">
        <v>0</v>
      </c>
      <c r="K20" s="37">
        <v>0</v>
      </c>
      <c r="L20" s="37">
        <v>0</v>
      </c>
      <c r="M20" s="37">
        <v>8.4529999999999994</v>
      </c>
      <c r="N20" s="37">
        <v>10.773999999999999</v>
      </c>
      <c r="O20" s="37">
        <v>15.153</v>
      </c>
      <c r="P20" s="37">
        <v>90.034000000000006</v>
      </c>
    </row>
    <row r="21" spans="1:16" ht="12.75" customHeight="1" thickBot="1" x14ac:dyDescent="0.3">
      <c r="A21" s="143"/>
      <c r="B21" s="159"/>
      <c r="C21" s="37" t="s">
        <v>27</v>
      </c>
      <c r="D21" s="37">
        <v>1.6E-2</v>
      </c>
      <c r="E21" s="37">
        <v>1.4999999999999999E-2</v>
      </c>
      <c r="F21" s="37">
        <v>1.6E-2</v>
      </c>
      <c r="G21" s="37">
        <v>1.6E-2</v>
      </c>
      <c r="H21" s="37">
        <v>4.0000000000000001E-3</v>
      </c>
      <c r="I21" s="37">
        <v>0</v>
      </c>
      <c r="J21" s="37">
        <v>0</v>
      </c>
      <c r="K21" s="37">
        <v>0</v>
      </c>
      <c r="L21" s="37">
        <v>0</v>
      </c>
      <c r="M21" s="37">
        <v>1.6E-2</v>
      </c>
      <c r="N21" s="37">
        <v>1.6E-2</v>
      </c>
      <c r="O21" s="37">
        <v>1.6E-2</v>
      </c>
      <c r="P21" s="37">
        <v>0.115</v>
      </c>
    </row>
    <row r="22" spans="1:16" ht="12.75" customHeight="1" thickBot="1" x14ac:dyDescent="0.3">
      <c r="A22" s="143"/>
      <c r="B22" s="159"/>
      <c r="C22" s="37" t="s">
        <v>28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</row>
    <row r="23" spans="1:16" ht="12.75" customHeight="1" thickBot="1" x14ac:dyDescent="0.3">
      <c r="A23" s="143"/>
      <c r="B23" s="159"/>
      <c r="C23" s="37" t="s">
        <v>29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</row>
    <row r="24" spans="1:16" ht="12.75" customHeight="1" thickBot="1" x14ac:dyDescent="0.3">
      <c r="A24" s="143"/>
      <c r="B24" s="159"/>
      <c r="C24" s="37" t="s">
        <v>30</v>
      </c>
      <c r="D24" s="37">
        <v>0.51100000000000001</v>
      </c>
      <c r="E24" s="37">
        <v>0.438</v>
      </c>
      <c r="F24" s="37">
        <v>0.44</v>
      </c>
      <c r="G24" s="37">
        <v>0.24199999999999999</v>
      </c>
      <c r="H24" s="37">
        <v>0.04</v>
      </c>
      <c r="I24" s="37">
        <v>0</v>
      </c>
      <c r="J24" s="37">
        <v>0</v>
      </c>
      <c r="K24" s="37">
        <v>0</v>
      </c>
      <c r="L24" s="37">
        <v>0</v>
      </c>
      <c r="M24" s="37">
        <v>0.254</v>
      </c>
      <c r="N24" s="37">
        <v>0.32300000000000001</v>
      </c>
      <c r="O24" s="37">
        <v>0.45500000000000002</v>
      </c>
      <c r="P24" s="37">
        <v>2.7029999999999998</v>
      </c>
    </row>
    <row r="25" spans="1:16" ht="12.75" customHeight="1" thickBot="1" x14ac:dyDescent="0.3">
      <c r="A25" s="143"/>
      <c r="B25" s="159"/>
      <c r="C25" s="37" t="s">
        <v>31</v>
      </c>
      <c r="D25" s="37">
        <v>17.559000000000001</v>
      </c>
      <c r="E25" s="37">
        <v>15.039</v>
      </c>
      <c r="F25" s="37">
        <v>15.108000000000001</v>
      </c>
      <c r="G25" s="37">
        <v>8.3170000000000002</v>
      </c>
      <c r="H25" s="37">
        <v>1.369</v>
      </c>
      <c r="I25" s="37">
        <v>0</v>
      </c>
      <c r="J25" s="37">
        <v>0</v>
      </c>
      <c r="K25" s="37">
        <v>0</v>
      </c>
      <c r="L25" s="37">
        <v>0</v>
      </c>
      <c r="M25" s="37">
        <v>8.7230000000000008</v>
      </c>
      <c r="N25" s="37">
        <v>11.113</v>
      </c>
      <c r="O25" s="37">
        <v>15.624000000000001</v>
      </c>
      <c r="P25" s="37">
        <v>92.852000000000004</v>
      </c>
    </row>
    <row r="26" spans="1:16" ht="12.75" customHeight="1" thickBot="1" x14ac:dyDescent="0.3">
      <c r="A26" s="138" t="s">
        <v>36</v>
      </c>
      <c r="B26" s="139"/>
      <c r="C26" s="37" t="s">
        <v>26</v>
      </c>
      <c r="D26" s="37">
        <v>821.24599999999998</v>
      </c>
      <c r="E26" s="37">
        <v>707.65800000000002</v>
      </c>
      <c r="F26" s="37">
        <v>714.20699999999999</v>
      </c>
      <c r="G26" s="37">
        <v>415.851</v>
      </c>
      <c r="H26" s="37">
        <v>73.822000000000003</v>
      </c>
      <c r="I26" s="37">
        <v>0</v>
      </c>
      <c r="J26" s="37">
        <v>0</v>
      </c>
      <c r="K26" s="37">
        <v>0</v>
      </c>
      <c r="L26" s="37">
        <v>0</v>
      </c>
      <c r="M26" s="37">
        <v>435.34699999999998</v>
      </c>
      <c r="N26" s="37">
        <v>537.97299999999996</v>
      </c>
      <c r="O26" s="37">
        <v>736.74199999999996</v>
      </c>
      <c r="P26" s="37">
        <v>4442.8459999999995</v>
      </c>
    </row>
    <row r="27" spans="1:16" ht="12.75" customHeight="1" thickBot="1" x14ac:dyDescent="0.3">
      <c r="A27" s="140"/>
      <c r="B27" s="141"/>
      <c r="C27" s="37" t="s">
        <v>27</v>
      </c>
      <c r="D27" s="37">
        <v>128.52500000000001</v>
      </c>
      <c r="E27" s="37">
        <v>120.23399999999999</v>
      </c>
      <c r="F27" s="37">
        <v>128.52500000000001</v>
      </c>
      <c r="G27" s="37">
        <v>124.38</v>
      </c>
      <c r="H27" s="37">
        <v>110.736</v>
      </c>
      <c r="I27" s="37">
        <v>103.63800000000001</v>
      </c>
      <c r="J27" s="37">
        <v>58.728000000000002</v>
      </c>
      <c r="K27" s="37">
        <v>107.092</v>
      </c>
      <c r="L27" s="37">
        <v>107.16</v>
      </c>
      <c r="M27" s="37">
        <v>128.52500000000001</v>
      </c>
      <c r="N27" s="37">
        <v>124.38</v>
      </c>
      <c r="O27" s="37">
        <v>128.52500000000001</v>
      </c>
      <c r="P27" s="37">
        <v>1370.4480000000001</v>
      </c>
    </row>
    <row r="28" spans="1:16" ht="12.75" customHeight="1" thickBot="1" x14ac:dyDescent="0.3">
      <c r="A28" s="140"/>
      <c r="B28" s="141"/>
      <c r="C28" s="37" t="s">
        <v>28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</row>
    <row r="29" spans="1:16" ht="12.75" customHeight="1" thickBot="1" x14ac:dyDescent="0.3">
      <c r="A29" s="140"/>
      <c r="B29" s="141"/>
      <c r="C29" s="37" t="s">
        <v>29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</row>
    <row r="30" spans="1:16" ht="12.75" customHeight="1" thickBot="1" x14ac:dyDescent="0.3">
      <c r="A30" s="140"/>
      <c r="B30" s="141"/>
      <c r="C30" s="37" t="s">
        <v>30</v>
      </c>
      <c r="D30" s="37">
        <v>1.9930000000000001</v>
      </c>
      <c r="E30" s="37">
        <v>1.714</v>
      </c>
      <c r="F30" s="37">
        <v>1.7290000000000001</v>
      </c>
      <c r="G30" s="37">
        <v>0.99399999999999999</v>
      </c>
      <c r="H30" s="37">
        <v>0.17299999999999999</v>
      </c>
      <c r="I30" s="37">
        <v>0</v>
      </c>
      <c r="J30" s="37">
        <v>0</v>
      </c>
      <c r="K30" s="37">
        <v>0</v>
      </c>
      <c r="L30" s="37">
        <v>0</v>
      </c>
      <c r="M30" s="37">
        <v>1.0409999999999999</v>
      </c>
      <c r="N30" s="37">
        <v>1.294</v>
      </c>
      <c r="O30" s="37">
        <v>1.784</v>
      </c>
      <c r="P30" s="37">
        <v>10.722</v>
      </c>
    </row>
    <row r="31" spans="1:16" ht="12.75" customHeight="1" thickBot="1" x14ac:dyDescent="0.3">
      <c r="A31" s="140"/>
      <c r="B31" s="141"/>
      <c r="C31" s="37" t="s">
        <v>31</v>
      </c>
      <c r="D31" s="37">
        <v>951.76400000000001</v>
      </c>
      <c r="E31" s="37">
        <v>829.60599999999999</v>
      </c>
      <c r="F31" s="37">
        <v>844.46100000000001</v>
      </c>
      <c r="G31" s="37">
        <v>541.22500000000002</v>
      </c>
      <c r="H31" s="37">
        <v>184.73099999999999</v>
      </c>
      <c r="I31" s="37">
        <v>103.63800000000001</v>
      </c>
      <c r="J31" s="37">
        <v>58.728000000000002</v>
      </c>
      <c r="K31" s="37">
        <v>107.092</v>
      </c>
      <c r="L31" s="37">
        <v>107.16</v>
      </c>
      <c r="M31" s="37">
        <v>564.91300000000001</v>
      </c>
      <c r="N31" s="37">
        <v>663.64700000000005</v>
      </c>
      <c r="O31" s="37">
        <v>867.05100000000004</v>
      </c>
      <c r="P31" s="37">
        <v>5824.0159999999996</v>
      </c>
    </row>
    <row r="32" spans="1:16" ht="12.75" customHeight="1" thickBot="1" x14ac:dyDescent="0.3">
      <c r="A32" s="163" t="s">
        <v>37</v>
      </c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5"/>
    </row>
    <row r="33" spans="1:16" ht="12.75" customHeight="1" thickBot="1" x14ac:dyDescent="0.3">
      <c r="A33" s="179" t="s">
        <v>42</v>
      </c>
      <c r="B33" s="183" t="s">
        <v>9</v>
      </c>
      <c r="C33" s="151"/>
      <c r="D33" s="188" t="s">
        <v>115</v>
      </c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5"/>
    </row>
    <row r="34" spans="1:16" ht="12.75" customHeight="1" thickBot="1" x14ac:dyDescent="0.3">
      <c r="A34" s="180"/>
      <c r="B34" s="182"/>
      <c r="C34" s="152"/>
      <c r="D34" s="36" t="s">
        <v>10</v>
      </c>
      <c r="E34" s="37" t="s">
        <v>11</v>
      </c>
      <c r="F34" s="35" t="s">
        <v>12</v>
      </c>
      <c r="G34" s="36" t="s">
        <v>13</v>
      </c>
      <c r="H34" s="35" t="s">
        <v>14</v>
      </c>
      <c r="I34" s="35" t="s">
        <v>15</v>
      </c>
      <c r="J34" s="35" t="s">
        <v>16</v>
      </c>
      <c r="K34" s="36" t="s">
        <v>17</v>
      </c>
      <c r="L34" s="37" t="s">
        <v>18</v>
      </c>
      <c r="M34" s="41" t="s">
        <v>19</v>
      </c>
      <c r="N34" s="36" t="s">
        <v>20</v>
      </c>
      <c r="O34" s="41" t="s">
        <v>21</v>
      </c>
      <c r="P34" s="35" t="s">
        <v>22</v>
      </c>
    </row>
    <row r="35" spans="1:16" ht="12.75" customHeight="1" thickBot="1" x14ac:dyDescent="0.3">
      <c r="A35" s="142" t="s">
        <v>24</v>
      </c>
      <c r="B35" s="151" t="s">
        <v>38</v>
      </c>
      <c r="C35" s="37" t="s">
        <v>26</v>
      </c>
      <c r="D35" s="37">
        <v>682.85500000000002</v>
      </c>
      <c r="E35" s="37">
        <v>587.79499999999996</v>
      </c>
      <c r="F35" s="37">
        <v>592.774</v>
      </c>
      <c r="G35" s="37">
        <v>341.94799999999998</v>
      </c>
      <c r="H35" s="37">
        <v>59.985999999999997</v>
      </c>
      <c r="I35" s="37">
        <v>0</v>
      </c>
      <c r="J35" s="37">
        <v>0</v>
      </c>
      <c r="K35" s="37">
        <v>0</v>
      </c>
      <c r="L35" s="37">
        <v>0</v>
      </c>
      <c r="M35" s="37">
        <v>358.08699999999999</v>
      </c>
      <c r="N35" s="37">
        <v>444.72199999999998</v>
      </c>
      <c r="O35" s="37">
        <v>611.73900000000003</v>
      </c>
      <c r="P35" s="37">
        <v>3679.9059999999999</v>
      </c>
    </row>
    <row r="36" spans="1:16" ht="12.75" customHeight="1" thickBot="1" x14ac:dyDescent="0.3">
      <c r="A36" s="143"/>
      <c r="B36" s="159"/>
      <c r="C36" s="37" t="s">
        <v>27</v>
      </c>
      <c r="D36" s="37">
        <v>97.328000000000003</v>
      </c>
      <c r="E36" s="37">
        <v>91.048000000000002</v>
      </c>
      <c r="F36" s="37">
        <v>97.328000000000003</v>
      </c>
      <c r="G36" s="37">
        <v>94.186999999999998</v>
      </c>
      <c r="H36" s="37">
        <v>94.932000000000002</v>
      </c>
      <c r="I36" s="37">
        <v>48.567999999999998</v>
      </c>
      <c r="J36" s="37">
        <v>94.100999999999999</v>
      </c>
      <c r="K36" s="37">
        <v>94.100999999999999</v>
      </c>
      <c r="L36" s="37">
        <v>91.063999999999993</v>
      </c>
      <c r="M36" s="37">
        <v>97.328000000000003</v>
      </c>
      <c r="N36" s="37">
        <v>94.186999999999998</v>
      </c>
      <c r="O36" s="37">
        <v>97.328000000000003</v>
      </c>
      <c r="P36" s="37">
        <v>1091.5</v>
      </c>
    </row>
    <row r="37" spans="1:16" ht="12.75" customHeight="1" thickBot="1" x14ac:dyDescent="0.3">
      <c r="A37" s="143"/>
      <c r="B37" s="159"/>
      <c r="C37" s="37" t="s">
        <v>28</v>
      </c>
      <c r="D37" s="37">
        <v>55.509</v>
      </c>
      <c r="E37" s="37">
        <v>47.838000000000001</v>
      </c>
      <c r="F37" s="37">
        <v>48.286000000000001</v>
      </c>
      <c r="G37" s="37">
        <v>28.146999999999998</v>
      </c>
      <c r="H37" s="37">
        <v>5.0039999999999996</v>
      </c>
      <c r="I37" s="37">
        <v>0</v>
      </c>
      <c r="J37" s="37">
        <v>0</v>
      </c>
      <c r="K37" s="37">
        <v>0</v>
      </c>
      <c r="L37" s="37">
        <v>0</v>
      </c>
      <c r="M37" s="37">
        <v>29.465</v>
      </c>
      <c r="N37" s="37">
        <v>36.389000000000003</v>
      </c>
      <c r="O37" s="37">
        <v>49.805999999999997</v>
      </c>
      <c r="P37" s="37">
        <v>300.44400000000002</v>
      </c>
    </row>
    <row r="38" spans="1:16" ht="12.75" customHeight="1" thickBot="1" x14ac:dyDescent="0.3">
      <c r="A38" s="143"/>
      <c r="B38" s="159"/>
      <c r="C38" s="37" t="s">
        <v>29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</row>
    <row r="39" spans="1:16" ht="12.75" customHeight="1" thickBot="1" x14ac:dyDescent="0.3">
      <c r="A39" s="143"/>
      <c r="B39" s="159"/>
      <c r="C39" s="37" t="s">
        <v>30</v>
      </c>
      <c r="D39" s="37">
        <v>7.3999999999999996E-2</v>
      </c>
      <c r="E39" s="37">
        <v>6.4000000000000001E-2</v>
      </c>
      <c r="F39" s="37">
        <v>6.5000000000000002E-2</v>
      </c>
      <c r="G39" s="37">
        <v>3.7999999999999999E-2</v>
      </c>
      <c r="H39" s="37">
        <v>7.0000000000000001E-3</v>
      </c>
      <c r="I39" s="37">
        <v>0</v>
      </c>
      <c r="J39" s="37">
        <v>0</v>
      </c>
      <c r="K39" s="37">
        <v>0</v>
      </c>
      <c r="L39" s="37">
        <v>0</v>
      </c>
      <c r="M39" s="37">
        <v>0.04</v>
      </c>
      <c r="N39" s="37">
        <v>4.9000000000000002E-2</v>
      </c>
      <c r="O39" s="37">
        <v>6.7000000000000004E-2</v>
      </c>
      <c r="P39" s="37">
        <v>0.40400000000000003</v>
      </c>
    </row>
    <row r="40" spans="1:16" ht="12.75" customHeight="1" thickBot="1" x14ac:dyDescent="0.3">
      <c r="A40" s="143"/>
      <c r="B40" s="159"/>
      <c r="C40" s="37" t="s">
        <v>31</v>
      </c>
      <c r="D40" s="37">
        <v>835.76599999999996</v>
      </c>
      <c r="E40" s="37">
        <v>726.745</v>
      </c>
      <c r="F40" s="37">
        <v>738.45299999999997</v>
      </c>
      <c r="G40" s="37">
        <v>464.32</v>
      </c>
      <c r="H40" s="37">
        <v>159.929</v>
      </c>
      <c r="I40" s="37">
        <v>48.567999999999998</v>
      </c>
      <c r="J40" s="37">
        <v>94.100999999999999</v>
      </c>
      <c r="K40" s="37">
        <v>94.100999999999999</v>
      </c>
      <c r="L40" s="37">
        <v>91.063999999999993</v>
      </c>
      <c r="M40" s="37">
        <v>484.92</v>
      </c>
      <c r="N40" s="37">
        <v>575.34699999999998</v>
      </c>
      <c r="O40" s="37">
        <v>758.94</v>
      </c>
      <c r="P40" s="37">
        <v>5072.2539999999999</v>
      </c>
    </row>
    <row r="41" spans="1:16" ht="12.75" customHeight="1" thickBot="1" x14ac:dyDescent="0.3">
      <c r="A41" s="142" t="s">
        <v>32</v>
      </c>
      <c r="B41" s="151" t="s">
        <v>0</v>
      </c>
      <c r="C41" s="37" t="s">
        <v>26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</row>
    <row r="42" spans="1:16" ht="12.75" customHeight="1" thickBot="1" x14ac:dyDescent="0.3">
      <c r="A42" s="143"/>
      <c r="B42" s="159"/>
      <c r="C42" s="37" t="s">
        <v>27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</row>
    <row r="43" spans="1:16" ht="12.75" customHeight="1" thickBot="1" x14ac:dyDescent="0.3">
      <c r="A43" s="143"/>
      <c r="B43" s="159"/>
      <c r="C43" s="37" t="s">
        <v>28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</row>
    <row r="44" spans="1:16" ht="12.75" customHeight="1" thickBot="1" x14ac:dyDescent="0.3">
      <c r="A44" s="143"/>
      <c r="B44" s="159"/>
      <c r="C44" s="37" t="s">
        <v>29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</row>
    <row r="45" spans="1:16" ht="12.75" customHeight="1" thickBot="1" x14ac:dyDescent="0.3">
      <c r="A45" s="143"/>
      <c r="B45" s="159"/>
      <c r="C45" s="37" t="s">
        <v>30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</row>
    <row r="46" spans="1:16" ht="12.75" customHeight="1" thickBot="1" x14ac:dyDescent="0.3">
      <c r="A46" s="143"/>
      <c r="B46" s="159"/>
      <c r="C46" s="37" t="s">
        <v>31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</row>
    <row r="47" spans="1:16" ht="12.75" customHeight="1" thickBot="1" x14ac:dyDescent="0.3">
      <c r="A47" s="142" t="s">
        <v>34</v>
      </c>
      <c r="B47" s="151" t="s">
        <v>25</v>
      </c>
      <c r="C47" s="37" t="s">
        <v>26</v>
      </c>
      <c r="D47" s="37">
        <v>5483.2290000000003</v>
      </c>
      <c r="E47" s="37">
        <v>4725.4399999999996</v>
      </c>
      <c r="F47" s="37">
        <v>4769.6570000000002</v>
      </c>
      <c r="G47" s="37">
        <v>2780.384</v>
      </c>
      <c r="H47" s="37">
        <v>494.28899999999999</v>
      </c>
      <c r="I47" s="37">
        <v>0</v>
      </c>
      <c r="J47" s="37">
        <v>0</v>
      </c>
      <c r="K47" s="37">
        <v>0</v>
      </c>
      <c r="L47" s="37">
        <v>0</v>
      </c>
      <c r="M47" s="37">
        <v>2910.6190000000001</v>
      </c>
      <c r="N47" s="37">
        <v>3594.51</v>
      </c>
      <c r="O47" s="37">
        <v>4919.8829999999998</v>
      </c>
      <c r="P47" s="37">
        <v>29678.010999999999</v>
      </c>
    </row>
    <row r="48" spans="1:16" ht="12.75" customHeight="1" thickBot="1" x14ac:dyDescent="0.3">
      <c r="A48" s="143"/>
      <c r="B48" s="159"/>
      <c r="C48" s="37" t="s">
        <v>27</v>
      </c>
      <c r="D48" s="37">
        <v>1328.079</v>
      </c>
      <c r="E48" s="37">
        <v>1242.3969999999999</v>
      </c>
      <c r="F48" s="37">
        <v>1328.079</v>
      </c>
      <c r="G48" s="37">
        <v>1285.2380000000001</v>
      </c>
      <c r="H48" s="37">
        <v>1174.3779999999999</v>
      </c>
      <c r="I48" s="37">
        <v>589.87900000000002</v>
      </c>
      <c r="J48" s="37">
        <v>1142.895</v>
      </c>
      <c r="K48" s="37">
        <v>1142.895</v>
      </c>
      <c r="L48" s="37">
        <v>1136.49</v>
      </c>
      <c r="M48" s="37">
        <v>1328.079</v>
      </c>
      <c r="N48" s="37">
        <v>1285.2380000000001</v>
      </c>
      <c r="O48" s="37">
        <v>1328.079</v>
      </c>
      <c r="P48" s="37">
        <v>14311.726000000001</v>
      </c>
    </row>
    <row r="49" spans="1:16" ht="12.75" customHeight="1" thickBot="1" x14ac:dyDescent="0.3">
      <c r="A49" s="143"/>
      <c r="B49" s="159"/>
      <c r="C49" s="37" t="s">
        <v>28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</row>
    <row r="50" spans="1:16" ht="12.75" customHeight="1" thickBot="1" x14ac:dyDescent="0.3">
      <c r="A50" s="143"/>
      <c r="B50" s="159"/>
      <c r="C50" s="37" t="s">
        <v>29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</row>
    <row r="51" spans="1:16" ht="12.75" customHeight="1" thickBot="1" x14ac:dyDescent="0.3">
      <c r="A51" s="143"/>
      <c r="B51" s="159"/>
      <c r="C51" s="37" t="s">
        <v>30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</row>
    <row r="52" spans="1:16" ht="12.75" customHeight="1" thickBot="1" x14ac:dyDescent="0.3">
      <c r="A52" s="143"/>
      <c r="B52" s="159"/>
      <c r="C52" s="37" t="s">
        <v>31</v>
      </c>
      <c r="D52" s="37">
        <v>6811.308</v>
      </c>
      <c r="E52" s="37">
        <v>5967.8370000000004</v>
      </c>
      <c r="F52" s="37">
        <v>6097.7359999999999</v>
      </c>
      <c r="G52" s="37">
        <v>4065.6219999999998</v>
      </c>
      <c r="H52" s="37">
        <v>1668.6669999999999</v>
      </c>
      <c r="I52" s="37">
        <v>589.87900000000002</v>
      </c>
      <c r="J52" s="37">
        <v>1142.895</v>
      </c>
      <c r="K52" s="37">
        <v>1142.895</v>
      </c>
      <c r="L52" s="37">
        <v>1136.49</v>
      </c>
      <c r="M52" s="37">
        <v>4238.6980000000003</v>
      </c>
      <c r="N52" s="37">
        <v>4879.7479999999996</v>
      </c>
      <c r="O52" s="37">
        <v>6247.9620000000004</v>
      </c>
      <c r="P52" s="37">
        <v>43989.737000000001</v>
      </c>
    </row>
    <row r="53" spans="1:16" ht="12.75" customHeight="1" thickBot="1" x14ac:dyDescent="0.3">
      <c r="A53" s="142" t="s">
        <v>39</v>
      </c>
      <c r="B53" s="151" t="s">
        <v>1</v>
      </c>
      <c r="C53" s="37" t="s">
        <v>26</v>
      </c>
      <c r="D53" s="37">
        <v>372.40699999999998</v>
      </c>
      <c r="E53" s="37">
        <v>320.93900000000002</v>
      </c>
      <c r="F53" s="37">
        <v>323.94299999999998</v>
      </c>
      <c r="G53" s="37">
        <v>188.83699999999999</v>
      </c>
      <c r="H53" s="37">
        <v>33.570999999999998</v>
      </c>
      <c r="I53" s="37">
        <v>0</v>
      </c>
      <c r="J53" s="37">
        <v>0</v>
      </c>
      <c r="K53" s="37">
        <v>0</v>
      </c>
      <c r="L53" s="37">
        <v>0</v>
      </c>
      <c r="M53" s="37">
        <v>197.68199999999999</v>
      </c>
      <c r="N53" s="37">
        <v>244.13</v>
      </c>
      <c r="O53" s="37">
        <v>334.14499999999998</v>
      </c>
      <c r="P53" s="37">
        <v>2015.654</v>
      </c>
    </row>
    <row r="54" spans="1:16" ht="12.75" customHeight="1" thickBot="1" x14ac:dyDescent="0.3">
      <c r="A54" s="143"/>
      <c r="B54" s="159"/>
      <c r="C54" s="37" t="s">
        <v>27</v>
      </c>
      <c r="D54" s="37">
        <v>74.501999999999995</v>
      </c>
      <c r="E54" s="37">
        <v>69.695999999999998</v>
      </c>
      <c r="F54" s="37">
        <v>74.501999999999995</v>
      </c>
      <c r="G54" s="37">
        <v>72.099000000000004</v>
      </c>
      <c r="H54" s="37">
        <v>74.501999999999995</v>
      </c>
      <c r="I54" s="37">
        <v>38.453000000000003</v>
      </c>
      <c r="J54" s="37">
        <v>74.501999999999995</v>
      </c>
      <c r="K54" s="37">
        <v>74.501999999999995</v>
      </c>
      <c r="L54" s="37">
        <v>72.099000000000004</v>
      </c>
      <c r="M54" s="37">
        <v>74.501999999999995</v>
      </c>
      <c r="N54" s="37">
        <v>72.099000000000004</v>
      </c>
      <c r="O54" s="37">
        <v>74.501999999999995</v>
      </c>
      <c r="P54" s="37">
        <v>845.96</v>
      </c>
    </row>
    <row r="55" spans="1:16" ht="12.75" customHeight="1" thickBot="1" x14ac:dyDescent="0.3">
      <c r="A55" s="143"/>
      <c r="B55" s="159"/>
      <c r="C55" s="37" t="s">
        <v>28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</row>
    <row r="56" spans="1:16" ht="12.75" customHeight="1" thickBot="1" x14ac:dyDescent="0.3">
      <c r="A56" s="143"/>
      <c r="B56" s="159"/>
      <c r="C56" s="37" t="s">
        <v>29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</row>
    <row r="57" spans="1:16" ht="12.75" customHeight="1" thickBot="1" x14ac:dyDescent="0.3">
      <c r="A57" s="143"/>
      <c r="B57" s="159"/>
      <c r="C57" s="37" t="s">
        <v>30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</row>
    <row r="58" spans="1:16" ht="12.75" customHeight="1" thickBot="1" x14ac:dyDescent="0.3">
      <c r="A58" s="143"/>
      <c r="B58" s="159"/>
      <c r="C58" s="37" t="s">
        <v>31</v>
      </c>
      <c r="D58" s="37">
        <v>446.90899999999999</v>
      </c>
      <c r="E58" s="37">
        <v>390.63499999999999</v>
      </c>
      <c r="F58" s="37">
        <v>398.44499999999999</v>
      </c>
      <c r="G58" s="37">
        <v>260.93599999999998</v>
      </c>
      <c r="H58" s="37">
        <v>108.07299999999999</v>
      </c>
      <c r="I58" s="37">
        <v>38.453000000000003</v>
      </c>
      <c r="J58" s="37">
        <v>74.501999999999995</v>
      </c>
      <c r="K58" s="37">
        <v>74.501999999999995</v>
      </c>
      <c r="L58" s="37">
        <v>72.099000000000004</v>
      </c>
      <c r="M58" s="37">
        <v>272.18400000000003</v>
      </c>
      <c r="N58" s="37">
        <v>316.22899999999998</v>
      </c>
      <c r="O58" s="37">
        <v>408.64699999999999</v>
      </c>
      <c r="P58" s="37">
        <v>2861.614</v>
      </c>
    </row>
    <row r="59" spans="1:16" ht="12.75" customHeight="1" thickBot="1" x14ac:dyDescent="0.3">
      <c r="A59" s="142" t="s">
        <v>40</v>
      </c>
      <c r="B59" s="151" t="s">
        <v>33</v>
      </c>
      <c r="C59" s="37" t="s">
        <v>26</v>
      </c>
      <c r="D59" s="37">
        <v>35.279000000000003</v>
      </c>
      <c r="E59" s="37">
        <v>30.219000000000001</v>
      </c>
      <c r="F59" s="37">
        <v>30.361999999999998</v>
      </c>
      <c r="G59" s="37">
        <v>16.736000000000001</v>
      </c>
      <c r="H59" s="37">
        <v>2.76</v>
      </c>
      <c r="I59" s="37">
        <v>0</v>
      </c>
      <c r="J59" s="37">
        <v>0</v>
      </c>
      <c r="K59" s="37">
        <v>0</v>
      </c>
      <c r="L59" s="37">
        <v>0</v>
      </c>
      <c r="M59" s="37">
        <v>17.552</v>
      </c>
      <c r="N59" s="37">
        <v>22.346</v>
      </c>
      <c r="O59" s="37">
        <v>31.396999999999998</v>
      </c>
      <c r="P59" s="37">
        <v>186.65100000000001</v>
      </c>
    </row>
    <row r="60" spans="1:16" ht="12.75" customHeight="1" thickBot="1" x14ac:dyDescent="0.3">
      <c r="A60" s="143"/>
      <c r="B60" s="159"/>
      <c r="C60" s="37" t="s">
        <v>27</v>
      </c>
      <c r="D60" s="37">
        <v>0.78900000000000003</v>
      </c>
      <c r="E60" s="37">
        <v>0.73799999999999999</v>
      </c>
      <c r="F60" s="37">
        <v>0.78900000000000003</v>
      </c>
      <c r="G60" s="37">
        <v>0.76400000000000001</v>
      </c>
      <c r="H60" s="37">
        <v>0.751</v>
      </c>
      <c r="I60" s="37">
        <v>0.38300000000000001</v>
      </c>
      <c r="J60" s="37">
        <v>0.74199999999999999</v>
      </c>
      <c r="K60" s="37">
        <v>0.74199999999999999</v>
      </c>
      <c r="L60" s="37">
        <v>0.72699999999999998</v>
      </c>
      <c r="M60" s="37">
        <v>0.78900000000000003</v>
      </c>
      <c r="N60" s="37">
        <v>0.76400000000000001</v>
      </c>
      <c r="O60" s="37">
        <v>0.78900000000000003</v>
      </c>
      <c r="P60" s="37">
        <v>8.7669999999999995</v>
      </c>
    </row>
    <row r="61" spans="1:16" ht="12.75" customHeight="1" thickBot="1" x14ac:dyDescent="0.3">
      <c r="A61" s="143"/>
      <c r="B61" s="159"/>
      <c r="C61" s="37" t="s">
        <v>28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</row>
    <row r="62" spans="1:16" ht="12.75" customHeight="1" thickBot="1" x14ac:dyDescent="0.3">
      <c r="A62" s="143"/>
      <c r="B62" s="159"/>
      <c r="C62" s="37" t="s">
        <v>29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</row>
    <row r="63" spans="1:16" ht="12.75" customHeight="1" thickBot="1" x14ac:dyDescent="0.3">
      <c r="A63" s="143"/>
      <c r="B63" s="159"/>
      <c r="C63" s="37" t="s">
        <v>30</v>
      </c>
      <c r="D63" s="37">
        <v>3.4409999999999998</v>
      </c>
      <c r="E63" s="37">
        <v>2.9470000000000001</v>
      </c>
      <c r="F63" s="37">
        <v>2.96</v>
      </c>
      <c r="G63" s="37">
        <v>1.63</v>
      </c>
      <c r="H63" s="37">
        <v>0.26800000000000002</v>
      </c>
      <c r="I63" s="37">
        <v>0</v>
      </c>
      <c r="J63" s="37">
        <v>0</v>
      </c>
      <c r="K63" s="37">
        <v>0</v>
      </c>
      <c r="L63" s="37">
        <v>0</v>
      </c>
      <c r="M63" s="37">
        <v>1.7090000000000001</v>
      </c>
      <c r="N63" s="37">
        <v>2.177</v>
      </c>
      <c r="O63" s="37">
        <v>3.0609999999999999</v>
      </c>
      <c r="P63" s="37">
        <v>18.193000000000001</v>
      </c>
    </row>
    <row r="64" spans="1:16" ht="12.75" customHeight="1" thickBot="1" x14ac:dyDescent="0.3">
      <c r="A64" s="143"/>
      <c r="B64" s="159"/>
      <c r="C64" s="37" t="s">
        <v>31</v>
      </c>
      <c r="D64" s="37">
        <v>39.509</v>
      </c>
      <c r="E64" s="37">
        <v>33.904000000000003</v>
      </c>
      <c r="F64" s="37">
        <v>34.110999999999997</v>
      </c>
      <c r="G64" s="37">
        <v>19.13</v>
      </c>
      <c r="H64" s="37">
        <v>3.7789999999999999</v>
      </c>
      <c r="I64" s="37">
        <v>0.38300000000000001</v>
      </c>
      <c r="J64" s="37">
        <v>0.74199999999999999</v>
      </c>
      <c r="K64" s="37">
        <v>0.74199999999999999</v>
      </c>
      <c r="L64" s="37">
        <v>0.72699999999999998</v>
      </c>
      <c r="M64" s="37">
        <v>20.05</v>
      </c>
      <c r="N64" s="37">
        <v>25.286999999999999</v>
      </c>
      <c r="O64" s="37">
        <v>35.247</v>
      </c>
      <c r="P64" s="37">
        <v>213.61099999999999</v>
      </c>
    </row>
    <row r="65" spans="1:16" ht="12.75" customHeight="1" thickBot="1" x14ac:dyDescent="0.3">
      <c r="A65" s="142" t="s">
        <v>41</v>
      </c>
      <c r="B65" s="151" t="s">
        <v>35</v>
      </c>
      <c r="C65" s="37" t="s">
        <v>26</v>
      </c>
      <c r="D65" s="37">
        <v>162.16</v>
      </c>
      <c r="E65" s="37">
        <v>137.851</v>
      </c>
      <c r="F65" s="37">
        <v>137.70500000000001</v>
      </c>
      <c r="G65" s="37">
        <v>70.36</v>
      </c>
      <c r="H65" s="37">
        <v>10.29</v>
      </c>
      <c r="I65" s="37">
        <v>0</v>
      </c>
      <c r="J65" s="37">
        <v>0</v>
      </c>
      <c r="K65" s="37">
        <v>0</v>
      </c>
      <c r="L65" s="37">
        <v>0</v>
      </c>
      <c r="M65" s="37">
        <v>73.992999999999995</v>
      </c>
      <c r="N65" s="37">
        <v>98.260999999999996</v>
      </c>
      <c r="O65" s="37">
        <v>142.852</v>
      </c>
      <c r="P65" s="37">
        <v>833.47199999999998</v>
      </c>
    </row>
    <row r="66" spans="1:16" ht="12.75" customHeight="1" thickBot="1" x14ac:dyDescent="0.3">
      <c r="A66" s="143"/>
      <c r="B66" s="159"/>
      <c r="C66" s="37" t="s">
        <v>27</v>
      </c>
      <c r="D66" s="37">
        <v>14.013</v>
      </c>
      <c r="E66" s="37">
        <v>13.11</v>
      </c>
      <c r="F66" s="37">
        <v>14.013</v>
      </c>
      <c r="G66" s="37">
        <v>13.561</v>
      </c>
      <c r="H66" s="37">
        <v>13.631</v>
      </c>
      <c r="I66" s="37">
        <v>6.9889999999999999</v>
      </c>
      <c r="J66" s="37">
        <v>13.541</v>
      </c>
      <c r="K66" s="37">
        <v>13.541</v>
      </c>
      <c r="L66" s="37">
        <v>13.163</v>
      </c>
      <c r="M66" s="37">
        <v>14.013</v>
      </c>
      <c r="N66" s="37">
        <v>13.561</v>
      </c>
      <c r="O66" s="37">
        <v>14.013</v>
      </c>
      <c r="P66" s="37">
        <v>157.149</v>
      </c>
    </row>
    <row r="67" spans="1:16" ht="12.75" customHeight="1" thickBot="1" x14ac:dyDescent="0.3">
      <c r="A67" s="143"/>
      <c r="B67" s="159"/>
      <c r="C67" s="37" t="s">
        <v>28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</row>
    <row r="68" spans="1:16" ht="12.75" customHeight="1" thickBot="1" x14ac:dyDescent="0.3">
      <c r="A68" s="143"/>
      <c r="B68" s="159"/>
      <c r="C68" s="37" t="s">
        <v>29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</row>
    <row r="69" spans="1:16" ht="12.75" customHeight="1" thickBot="1" x14ac:dyDescent="0.3">
      <c r="A69" s="143"/>
      <c r="B69" s="159"/>
      <c r="C69" s="37" t="s">
        <v>30</v>
      </c>
      <c r="D69" s="37">
        <v>6.56</v>
      </c>
      <c r="E69" s="37">
        <v>5.5519999999999996</v>
      </c>
      <c r="F69" s="37">
        <v>5.5250000000000004</v>
      </c>
      <c r="G69" s="37">
        <v>2.6859999999999999</v>
      </c>
      <c r="H69" s="37">
        <v>0.35799999999999998</v>
      </c>
      <c r="I69" s="37">
        <v>0</v>
      </c>
      <c r="J69" s="37">
        <v>0</v>
      </c>
      <c r="K69" s="37">
        <v>0</v>
      </c>
      <c r="L69" s="37">
        <v>0</v>
      </c>
      <c r="M69" s="37">
        <v>2.827</v>
      </c>
      <c r="N69" s="37">
        <v>3.8650000000000002</v>
      </c>
      <c r="O69" s="37">
        <v>5.7430000000000003</v>
      </c>
      <c r="P69" s="37">
        <v>33.116</v>
      </c>
    </row>
    <row r="70" spans="1:16" ht="12.75" customHeight="1" thickBot="1" x14ac:dyDescent="0.3">
      <c r="A70" s="143"/>
      <c r="B70" s="159"/>
      <c r="C70" s="37" t="s">
        <v>31</v>
      </c>
      <c r="D70" s="37">
        <v>182.733</v>
      </c>
      <c r="E70" s="37">
        <v>156.51300000000001</v>
      </c>
      <c r="F70" s="37">
        <v>157.24299999999999</v>
      </c>
      <c r="G70" s="37">
        <v>86.606999999999999</v>
      </c>
      <c r="H70" s="37">
        <v>24.279</v>
      </c>
      <c r="I70" s="37">
        <v>6.9889999999999999</v>
      </c>
      <c r="J70" s="37">
        <v>13.541</v>
      </c>
      <c r="K70" s="37">
        <v>13.541</v>
      </c>
      <c r="L70" s="37">
        <v>13.163</v>
      </c>
      <c r="M70" s="37">
        <v>90.832999999999998</v>
      </c>
      <c r="N70" s="37">
        <v>115.687</v>
      </c>
      <c r="O70" s="37">
        <v>162.608</v>
      </c>
      <c r="P70" s="37">
        <v>1023.737</v>
      </c>
    </row>
    <row r="71" spans="1:16" ht="12.75" customHeight="1" thickBot="1" x14ac:dyDescent="0.3">
      <c r="A71" s="138" t="s">
        <v>36</v>
      </c>
      <c r="B71" s="139"/>
      <c r="C71" s="37" t="s">
        <v>26</v>
      </c>
      <c r="D71" s="37">
        <v>6735.93</v>
      </c>
      <c r="E71" s="37">
        <v>5802.2439999999997</v>
      </c>
      <c r="F71" s="37">
        <v>5854.4409999999998</v>
      </c>
      <c r="G71" s="37">
        <v>3398.2649999999999</v>
      </c>
      <c r="H71" s="37">
        <v>600.89599999999996</v>
      </c>
      <c r="I71" s="37">
        <v>0</v>
      </c>
      <c r="J71" s="37">
        <v>0</v>
      </c>
      <c r="K71" s="37">
        <v>0</v>
      </c>
      <c r="L71" s="37">
        <v>0</v>
      </c>
      <c r="M71" s="37">
        <v>3557.933</v>
      </c>
      <c r="N71" s="37">
        <v>4403.9690000000001</v>
      </c>
      <c r="O71" s="37">
        <v>6040.0159999999996</v>
      </c>
      <c r="P71" s="37">
        <v>36393.694000000003</v>
      </c>
    </row>
    <row r="72" spans="1:16" ht="12.75" customHeight="1" thickBot="1" x14ac:dyDescent="0.3">
      <c r="A72" s="140"/>
      <c r="B72" s="141"/>
      <c r="C72" s="37" t="s">
        <v>27</v>
      </c>
      <c r="D72" s="37">
        <v>1514.711</v>
      </c>
      <c r="E72" s="37">
        <v>1416.989</v>
      </c>
      <c r="F72" s="37">
        <v>1514.711</v>
      </c>
      <c r="G72" s="37">
        <v>1465.8489999999999</v>
      </c>
      <c r="H72" s="37">
        <v>1358.194</v>
      </c>
      <c r="I72" s="37">
        <v>684.27200000000005</v>
      </c>
      <c r="J72" s="37">
        <v>1325.7809999999999</v>
      </c>
      <c r="K72" s="37">
        <v>1325.7809999999999</v>
      </c>
      <c r="L72" s="37">
        <v>1313.5429999999999</v>
      </c>
      <c r="M72" s="37">
        <v>1514.711</v>
      </c>
      <c r="N72" s="37">
        <v>1465.8489999999999</v>
      </c>
      <c r="O72" s="37">
        <v>1514.711</v>
      </c>
      <c r="P72" s="37">
        <v>16415.101999999999</v>
      </c>
    </row>
    <row r="73" spans="1:16" ht="12.75" customHeight="1" thickBot="1" x14ac:dyDescent="0.3">
      <c r="A73" s="140"/>
      <c r="B73" s="141"/>
      <c r="C73" s="37" t="s">
        <v>28</v>
      </c>
      <c r="D73" s="37">
        <v>55.509</v>
      </c>
      <c r="E73" s="37">
        <v>47.838000000000001</v>
      </c>
      <c r="F73" s="37">
        <v>48.286000000000001</v>
      </c>
      <c r="G73" s="37">
        <v>28.146999999999998</v>
      </c>
      <c r="H73" s="37">
        <v>5.0039999999999996</v>
      </c>
      <c r="I73" s="37">
        <v>0</v>
      </c>
      <c r="J73" s="37">
        <v>0</v>
      </c>
      <c r="K73" s="37">
        <v>0</v>
      </c>
      <c r="L73" s="37">
        <v>0</v>
      </c>
      <c r="M73" s="37">
        <v>29.465</v>
      </c>
      <c r="N73" s="37">
        <v>36.389000000000003</v>
      </c>
      <c r="O73" s="37">
        <v>49.805999999999997</v>
      </c>
      <c r="P73" s="37">
        <v>300.44400000000002</v>
      </c>
    </row>
    <row r="74" spans="1:16" ht="12.75" customHeight="1" thickBot="1" x14ac:dyDescent="0.3">
      <c r="A74" s="140"/>
      <c r="B74" s="141"/>
      <c r="C74" s="37" t="s">
        <v>29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</row>
    <row r="75" spans="1:16" ht="12.75" customHeight="1" thickBot="1" x14ac:dyDescent="0.3">
      <c r="A75" s="140"/>
      <c r="B75" s="141"/>
      <c r="C75" s="37" t="s">
        <v>30</v>
      </c>
      <c r="D75" s="37">
        <v>10.074999999999999</v>
      </c>
      <c r="E75" s="37">
        <v>8.5630000000000006</v>
      </c>
      <c r="F75" s="37">
        <v>8.5500000000000007</v>
      </c>
      <c r="G75" s="37">
        <v>4.3540000000000001</v>
      </c>
      <c r="H75" s="37">
        <v>0.63300000000000001</v>
      </c>
      <c r="I75" s="37">
        <v>0</v>
      </c>
      <c r="J75" s="37">
        <v>0</v>
      </c>
      <c r="K75" s="37">
        <v>0</v>
      </c>
      <c r="L75" s="37">
        <v>0</v>
      </c>
      <c r="M75" s="37">
        <v>4.5759999999999996</v>
      </c>
      <c r="N75" s="37">
        <v>6.0910000000000002</v>
      </c>
      <c r="O75" s="37">
        <v>8.8710000000000004</v>
      </c>
      <c r="P75" s="37">
        <v>51.713000000000001</v>
      </c>
    </row>
    <row r="76" spans="1:16" ht="12.75" customHeight="1" thickBot="1" x14ac:dyDescent="0.3">
      <c r="A76" s="140"/>
      <c r="B76" s="141"/>
      <c r="C76" s="37" t="s">
        <v>31</v>
      </c>
      <c r="D76" s="37">
        <v>8316.2250000000004</v>
      </c>
      <c r="E76" s="37">
        <v>7275.634</v>
      </c>
      <c r="F76" s="37">
        <v>7425.9880000000003</v>
      </c>
      <c r="G76" s="37">
        <v>4896.6149999999998</v>
      </c>
      <c r="H76" s="37">
        <v>1964.7270000000001</v>
      </c>
      <c r="I76" s="37">
        <v>684.27200000000005</v>
      </c>
      <c r="J76" s="37">
        <v>1325.7809999999999</v>
      </c>
      <c r="K76" s="37">
        <v>1325.7809999999999</v>
      </c>
      <c r="L76" s="37">
        <v>1313.5429999999999</v>
      </c>
      <c r="M76" s="37">
        <v>5106.6850000000004</v>
      </c>
      <c r="N76" s="37">
        <v>5912.2979999999998</v>
      </c>
      <c r="O76" s="37">
        <v>7613.4040000000005</v>
      </c>
      <c r="P76" s="37">
        <v>53160.953000000001</v>
      </c>
    </row>
    <row r="77" spans="1:16" ht="12.75" customHeight="1" thickBot="1" x14ac:dyDescent="0.3">
      <c r="A77" s="163" t="s">
        <v>2</v>
      </c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5"/>
    </row>
    <row r="78" spans="1:16" ht="12.75" customHeight="1" thickBot="1" x14ac:dyDescent="0.3">
      <c r="A78" s="179" t="s">
        <v>42</v>
      </c>
      <c r="B78" s="183" t="s">
        <v>9</v>
      </c>
      <c r="C78" s="151"/>
      <c r="D78" s="153" t="s">
        <v>115</v>
      </c>
      <c r="E78" s="15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5"/>
    </row>
    <row r="79" spans="1:16" ht="12.75" customHeight="1" thickBot="1" x14ac:dyDescent="0.3">
      <c r="A79" s="180"/>
      <c r="B79" s="182"/>
      <c r="C79" s="152"/>
      <c r="D79" s="36" t="s">
        <v>10</v>
      </c>
      <c r="E79" s="41" t="s">
        <v>11</v>
      </c>
      <c r="F79" s="35" t="s">
        <v>12</v>
      </c>
      <c r="G79" s="36" t="s">
        <v>13</v>
      </c>
      <c r="H79" s="35" t="s">
        <v>14</v>
      </c>
      <c r="I79" s="35" t="s">
        <v>15</v>
      </c>
      <c r="J79" s="35" t="s">
        <v>16</v>
      </c>
      <c r="K79" s="36" t="s">
        <v>17</v>
      </c>
      <c r="L79" s="37" t="s">
        <v>18</v>
      </c>
      <c r="M79" s="41" t="s">
        <v>19</v>
      </c>
      <c r="N79" s="36" t="s">
        <v>20</v>
      </c>
      <c r="O79" s="41" t="s">
        <v>21</v>
      </c>
      <c r="P79" s="35" t="s">
        <v>22</v>
      </c>
    </row>
    <row r="80" spans="1:16" ht="12.75" customHeight="1" thickBot="1" x14ac:dyDescent="0.3">
      <c r="A80" s="142" t="s">
        <v>43</v>
      </c>
      <c r="B80" s="151" t="s">
        <v>25</v>
      </c>
      <c r="C80" s="37" t="s">
        <v>26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</row>
    <row r="81" spans="1:16" ht="12.75" customHeight="1" thickBot="1" x14ac:dyDescent="0.3">
      <c r="A81" s="143"/>
      <c r="B81" s="159"/>
      <c r="C81" s="37" t="s">
        <v>27</v>
      </c>
      <c r="D81" s="37">
        <v>49.738</v>
      </c>
      <c r="E81" s="37">
        <v>46.529000000000003</v>
      </c>
      <c r="F81" s="37">
        <v>49.738</v>
      </c>
      <c r="G81" s="37">
        <v>48.134</v>
      </c>
      <c r="H81" s="37">
        <v>42.857999999999997</v>
      </c>
      <c r="I81" s="37">
        <v>21.393000000000001</v>
      </c>
      <c r="J81" s="37">
        <v>41.448999999999998</v>
      </c>
      <c r="K81" s="37">
        <v>41.448999999999998</v>
      </c>
      <c r="L81" s="37">
        <v>41.475000000000001</v>
      </c>
      <c r="M81" s="37">
        <v>49.738</v>
      </c>
      <c r="N81" s="37">
        <v>48.134</v>
      </c>
      <c r="O81" s="37">
        <v>49.738</v>
      </c>
      <c r="P81" s="37">
        <v>530.37300000000005</v>
      </c>
    </row>
    <row r="82" spans="1:16" ht="12.75" customHeight="1" thickBot="1" x14ac:dyDescent="0.3">
      <c r="A82" s="143"/>
      <c r="B82" s="159"/>
      <c r="C82" s="37" t="s">
        <v>28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</row>
    <row r="83" spans="1:16" ht="12.75" customHeight="1" thickBot="1" x14ac:dyDescent="0.3">
      <c r="A83" s="143"/>
      <c r="B83" s="159"/>
      <c r="C83" s="37" t="s">
        <v>29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</row>
    <row r="84" spans="1:16" ht="12.75" customHeight="1" thickBot="1" x14ac:dyDescent="0.3">
      <c r="A84" s="143"/>
      <c r="B84" s="159"/>
      <c r="C84" s="37" t="s">
        <v>30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</row>
    <row r="85" spans="1:16" ht="12.75" customHeight="1" thickBot="1" x14ac:dyDescent="0.3">
      <c r="A85" s="143"/>
      <c r="B85" s="159"/>
      <c r="C85" s="37" t="s">
        <v>31</v>
      </c>
      <c r="D85" s="37">
        <v>49.738</v>
      </c>
      <c r="E85" s="37">
        <v>46.529000000000003</v>
      </c>
      <c r="F85" s="37">
        <v>49.738</v>
      </c>
      <c r="G85" s="37">
        <v>48.134</v>
      </c>
      <c r="H85" s="37">
        <v>42.857999999999997</v>
      </c>
      <c r="I85" s="37">
        <v>21.393000000000001</v>
      </c>
      <c r="J85" s="37">
        <v>41.448999999999998</v>
      </c>
      <c r="K85" s="37">
        <v>41.448999999999998</v>
      </c>
      <c r="L85" s="37">
        <v>41.475000000000001</v>
      </c>
      <c r="M85" s="37">
        <v>49.738</v>
      </c>
      <c r="N85" s="37">
        <v>48.134</v>
      </c>
      <c r="O85" s="37">
        <v>49.738</v>
      </c>
      <c r="P85" s="37">
        <v>530.37300000000005</v>
      </c>
    </row>
    <row r="86" spans="1:16" ht="12.75" customHeight="1" thickBot="1" x14ac:dyDescent="0.3">
      <c r="A86" s="142" t="s">
        <v>32</v>
      </c>
      <c r="B86" s="151" t="s">
        <v>35</v>
      </c>
      <c r="C86" s="37" t="s">
        <v>26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7">
        <v>0</v>
      </c>
      <c r="O86" s="37">
        <v>0</v>
      </c>
      <c r="P86" s="37">
        <v>0</v>
      </c>
    </row>
    <row r="87" spans="1:16" ht="12.75" customHeight="1" thickBot="1" x14ac:dyDescent="0.3">
      <c r="A87" s="143"/>
      <c r="B87" s="159"/>
      <c r="C87" s="37" t="s">
        <v>27</v>
      </c>
      <c r="D87" s="37">
        <v>0.02</v>
      </c>
      <c r="E87" s="37">
        <v>1.7999999999999999E-2</v>
      </c>
      <c r="F87" s="37">
        <v>0.02</v>
      </c>
      <c r="G87" s="37">
        <v>1.9E-2</v>
      </c>
      <c r="H87" s="37">
        <v>0.02</v>
      </c>
      <c r="I87" s="37">
        <v>0.01</v>
      </c>
      <c r="J87" s="37">
        <v>0.02</v>
      </c>
      <c r="K87" s="37">
        <v>0.02</v>
      </c>
      <c r="L87" s="37">
        <v>1.9E-2</v>
      </c>
      <c r="M87" s="37">
        <v>0.02</v>
      </c>
      <c r="N87" s="37">
        <v>1.9E-2</v>
      </c>
      <c r="O87" s="37">
        <v>0.02</v>
      </c>
      <c r="P87" s="37">
        <v>0.22500000000000001</v>
      </c>
    </row>
    <row r="88" spans="1:16" ht="12.75" customHeight="1" thickBot="1" x14ac:dyDescent="0.3">
      <c r="A88" s="143"/>
      <c r="B88" s="159"/>
      <c r="C88" s="37" t="s">
        <v>28</v>
      </c>
      <c r="D88" s="37">
        <v>0</v>
      </c>
      <c r="E88" s="37">
        <v>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</row>
    <row r="89" spans="1:16" ht="12.75" customHeight="1" thickBot="1" x14ac:dyDescent="0.3">
      <c r="A89" s="143"/>
      <c r="B89" s="159"/>
      <c r="C89" s="37" t="s">
        <v>29</v>
      </c>
      <c r="D89" s="37">
        <v>0</v>
      </c>
      <c r="E89" s="37">
        <v>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</row>
    <row r="90" spans="1:16" ht="12.75" customHeight="1" thickBot="1" x14ac:dyDescent="0.3">
      <c r="A90" s="143"/>
      <c r="B90" s="159"/>
      <c r="C90" s="37" t="s">
        <v>30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</row>
    <row r="91" spans="1:16" ht="12.75" customHeight="1" thickBot="1" x14ac:dyDescent="0.3">
      <c r="A91" s="143"/>
      <c r="B91" s="159"/>
      <c r="C91" s="37" t="s">
        <v>31</v>
      </c>
      <c r="D91" s="37">
        <v>0.02</v>
      </c>
      <c r="E91" s="37">
        <v>1.7999999999999999E-2</v>
      </c>
      <c r="F91" s="37">
        <v>0.02</v>
      </c>
      <c r="G91" s="37">
        <v>1.9E-2</v>
      </c>
      <c r="H91" s="37">
        <v>0.02</v>
      </c>
      <c r="I91" s="37">
        <v>0.01</v>
      </c>
      <c r="J91" s="37">
        <v>0.02</v>
      </c>
      <c r="K91" s="37">
        <v>0.02</v>
      </c>
      <c r="L91" s="37">
        <v>1.9E-2</v>
      </c>
      <c r="M91" s="37">
        <v>0.02</v>
      </c>
      <c r="N91" s="37">
        <v>1.9E-2</v>
      </c>
      <c r="O91" s="37">
        <v>0.02</v>
      </c>
      <c r="P91" s="37">
        <v>0.22500000000000001</v>
      </c>
    </row>
    <row r="92" spans="1:16" ht="12.75" customHeight="1" thickBot="1" x14ac:dyDescent="0.3">
      <c r="A92" s="138" t="s">
        <v>36</v>
      </c>
      <c r="B92" s="139"/>
      <c r="C92" s="37" t="s">
        <v>26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</row>
    <row r="93" spans="1:16" ht="12.75" customHeight="1" thickBot="1" x14ac:dyDescent="0.3">
      <c r="A93" s="140"/>
      <c r="B93" s="141"/>
      <c r="C93" s="37" t="s">
        <v>27</v>
      </c>
      <c r="D93" s="37">
        <v>49.758000000000003</v>
      </c>
      <c r="E93" s="37">
        <v>46.546999999999997</v>
      </c>
      <c r="F93" s="37">
        <v>49.758000000000003</v>
      </c>
      <c r="G93" s="37">
        <v>48.152999999999999</v>
      </c>
      <c r="H93" s="37">
        <v>42.878</v>
      </c>
      <c r="I93" s="37">
        <v>21.402999999999999</v>
      </c>
      <c r="J93" s="37">
        <v>41.469000000000001</v>
      </c>
      <c r="K93" s="37">
        <v>41.469000000000001</v>
      </c>
      <c r="L93" s="37">
        <v>41.494</v>
      </c>
      <c r="M93" s="37">
        <v>49.758000000000003</v>
      </c>
      <c r="N93" s="37">
        <v>48.152999999999999</v>
      </c>
      <c r="O93" s="37">
        <v>49.758000000000003</v>
      </c>
      <c r="P93" s="37">
        <v>530.59799999999996</v>
      </c>
    </row>
    <row r="94" spans="1:16" ht="12.75" customHeight="1" thickBot="1" x14ac:dyDescent="0.3">
      <c r="A94" s="140"/>
      <c r="B94" s="141"/>
      <c r="C94" s="37" t="s">
        <v>28</v>
      </c>
      <c r="D94" s="37">
        <v>0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37">
        <v>0</v>
      </c>
      <c r="N94" s="37">
        <v>0</v>
      </c>
      <c r="O94" s="37">
        <v>0</v>
      </c>
      <c r="P94" s="37">
        <v>0</v>
      </c>
    </row>
    <row r="95" spans="1:16" ht="12.75" customHeight="1" thickBot="1" x14ac:dyDescent="0.3">
      <c r="A95" s="140"/>
      <c r="B95" s="141"/>
      <c r="C95" s="37" t="s">
        <v>29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</row>
    <row r="96" spans="1:16" ht="12.75" customHeight="1" thickBot="1" x14ac:dyDescent="0.3">
      <c r="A96" s="140"/>
      <c r="B96" s="141"/>
      <c r="C96" s="37" t="s">
        <v>30</v>
      </c>
      <c r="D96" s="37">
        <v>0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</row>
    <row r="97" spans="1:16" ht="12.75" customHeight="1" thickBot="1" x14ac:dyDescent="0.3">
      <c r="A97" s="140"/>
      <c r="B97" s="141"/>
      <c r="C97" s="37" t="s">
        <v>31</v>
      </c>
      <c r="D97" s="37">
        <v>49.758000000000003</v>
      </c>
      <c r="E97" s="37">
        <v>46.546999999999997</v>
      </c>
      <c r="F97" s="37">
        <v>49.758000000000003</v>
      </c>
      <c r="G97" s="37">
        <v>48.152999999999999</v>
      </c>
      <c r="H97" s="37">
        <v>42.878</v>
      </c>
      <c r="I97" s="37">
        <v>21.402999999999999</v>
      </c>
      <c r="J97" s="37">
        <v>41.469000000000001</v>
      </c>
      <c r="K97" s="37">
        <v>41.469000000000001</v>
      </c>
      <c r="L97" s="37">
        <v>41.494</v>
      </c>
      <c r="M97" s="37">
        <v>49.758000000000003</v>
      </c>
      <c r="N97" s="37">
        <v>48.152999999999999</v>
      </c>
      <c r="O97" s="37">
        <v>49.758000000000003</v>
      </c>
      <c r="P97" s="37">
        <v>530.59799999999996</v>
      </c>
    </row>
    <row r="98" spans="1:16" ht="12.75" customHeight="1" thickBot="1" x14ac:dyDescent="0.3">
      <c r="A98" s="163" t="s">
        <v>3</v>
      </c>
      <c r="B98" s="164"/>
      <c r="C98" s="164"/>
      <c r="D98" s="164"/>
      <c r="E98" s="164"/>
      <c r="F98" s="164"/>
      <c r="G98" s="164"/>
      <c r="H98" s="164"/>
      <c r="I98" s="164"/>
      <c r="J98" s="164"/>
      <c r="K98" s="164"/>
      <c r="L98" s="164"/>
      <c r="M98" s="164"/>
      <c r="N98" s="164"/>
      <c r="O98" s="164"/>
      <c r="P98" s="165"/>
    </row>
    <row r="99" spans="1:16" ht="12.75" customHeight="1" thickBot="1" x14ac:dyDescent="0.3">
      <c r="A99" s="179" t="s">
        <v>42</v>
      </c>
      <c r="B99" s="183" t="s">
        <v>9</v>
      </c>
      <c r="C99" s="151"/>
      <c r="D99" s="153" t="s">
        <v>115</v>
      </c>
      <c r="E99" s="154"/>
      <c r="F99" s="154"/>
      <c r="G99" s="154"/>
      <c r="H99" s="154"/>
      <c r="I99" s="154"/>
      <c r="J99" s="154"/>
      <c r="K99" s="154"/>
      <c r="L99" s="154"/>
      <c r="M99" s="154"/>
      <c r="N99" s="154"/>
      <c r="O99" s="154"/>
      <c r="P99" s="155"/>
    </row>
    <row r="100" spans="1:16" ht="12.75" customHeight="1" thickBot="1" x14ac:dyDescent="0.3">
      <c r="A100" s="180"/>
      <c r="B100" s="182"/>
      <c r="C100" s="152"/>
      <c r="D100" s="36" t="s">
        <v>10</v>
      </c>
      <c r="E100" s="41" t="s">
        <v>11</v>
      </c>
      <c r="F100" s="35" t="s">
        <v>12</v>
      </c>
      <c r="G100" s="36" t="s">
        <v>13</v>
      </c>
      <c r="H100" s="35" t="s">
        <v>14</v>
      </c>
      <c r="I100" s="35" t="s">
        <v>15</v>
      </c>
      <c r="J100" s="35" t="s">
        <v>16</v>
      </c>
      <c r="K100" s="36" t="s">
        <v>17</v>
      </c>
      <c r="L100" s="37" t="s">
        <v>18</v>
      </c>
      <c r="M100" s="41" t="s">
        <v>19</v>
      </c>
      <c r="N100" s="36" t="s">
        <v>20</v>
      </c>
      <c r="O100" s="41" t="s">
        <v>21</v>
      </c>
      <c r="P100" s="35" t="s">
        <v>22</v>
      </c>
    </row>
    <row r="101" spans="1:16" ht="12.75" customHeight="1" thickBot="1" x14ac:dyDescent="0.3">
      <c r="A101" s="142" t="s">
        <v>24</v>
      </c>
      <c r="B101" s="151" t="s">
        <v>25</v>
      </c>
      <c r="C101" s="37" t="s">
        <v>26</v>
      </c>
      <c r="D101" s="37">
        <v>0</v>
      </c>
      <c r="E101" s="37">
        <v>0</v>
      </c>
      <c r="F101" s="37">
        <v>0</v>
      </c>
      <c r="G101" s="37">
        <v>0</v>
      </c>
      <c r="H101" s="37">
        <v>0</v>
      </c>
      <c r="I101" s="37"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</row>
    <row r="102" spans="1:16" ht="12.75" customHeight="1" thickBot="1" x14ac:dyDescent="0.3">
      <c r="A102" s="143"/>
      <c r="B102" s="159"/>
      <c r="C102" s="37" t="s">
        <v>27</v>
      </c>
      <c r="D102" s="37">
        <v>179.78200000000001</v>
      </c>
      <c r="E102" s="37">
        <v>168.18299999999999</v>
      </c>
      <c r="F102" s="37">
        <v>179.78200000000001</v>
      </c>
      <c r="G102" s="37">
        <v>173.983</v>
      </c>
      <c r="H102" s="37">
        <v>154.91200000000001</v>
      </c>
      <c r="I102" s="37">
        <v>77.325999999999993</v>
      </c>
      <c r="J102" s="37">
        <v>149.81899999999999</v>
      </c>
      <c r="K102" s="37">
        <v>149.81899999999999</v>
      </c>
      <c r="L102" s="37">
        <v>149.916</v>
      </c>
      <c r="M102" s="37">
        <v>179.78200000000001</v>
      </c>
      <c r="N102" s="37">
        <v>173.983</v>
      </c>
      <c r="O102" s="37">
        <v>179.78200000000001</v>
      </c>
      <c r="P102" s="37">
        <v>1917.069</v>
      </c>
    </row>
    <row r="103" spans="1:16" ht="12.75" customHeight="1" thickBot="1" x14ac:dyDescent="0.3">
      <c r="A103" s="143"/>
      <c r="B103" s="159"/>
      <c r="C103" s="37" t="s">
        <v>28</v>
      </c>
      <c r="D103" s="37">
        <v>0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</row>
    <row r="104" spans="1:16" ht="12.75" customHeight="1" thickBot="1" x14ac:dyDescent="0.3">
      <c r="A104" s="143"/>
      <c r="B104" s="159"/>
      <c r="C104" s="37" t="s">
        <v>29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</row>
    <row r="105" spans="1:16" ht="12.75" customHeight="1" thickBot="1" x14ac:dyDescent="0.3">
      <c r="A105" s="143"/>
      <c r="B105" s="159"/>
      <c r="C105" s="37" t="s">
        <v>30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</row>
    <row r="106" spans="1:16" ht="12.75" customHeight="1" thickBot="1" x14ac:dyDescent="0.3">
      <c r="A106" s="143"/>
      <c r="B106" s="159"/>
      <c r="C106" s="37" t="s">
        <v>31</v>
      </c>
      <c r="D106" s="37">
        <v>179.78200000000001</v>
      </c>
      <c r="E106" s="37">
        <v>168.18299999999999</v>
      </c>
      <c r="F106" s="37">
        <v>179.78200000000001</v>
      </c>
      <c r="G106" s="37">
        <v>173.983</v>
      </c>
      <c r="H106" s="37">
        <v>154.91200000000001</v>
      </c>
      <c r="I106" s="37">
        <v>77.325999999999993</v>
      </c>
      <c r="J106" s="37">
        <v>149.81899999999999</v>
      </c>
      <c r="K106" s="37">
        <v>149.81899999999999</v>
      </c>
      <c r="L106" s="37">
        <v>149.916</v>
      </c>
      <c r="M106" s="37">
        <v>179.78200000000001</v>
      </c>
      <c r="N106" s="37">
        <v>173.983</v>
      </c>
      <c r="O106" s="37">
        <v>179.78200000000001</v>
      </c>
      <c r="P106" s="37">
        <v>1917.069</v>
      </c>
    </row>
    <row r="107" spans="1:16" ht="12.75" customHeight="1" thickBot="1" x14ac:dyDescent="0.3">
      <c r="A107" s="138" t="s">
        <v>36</v>
      </c>
      <c r="B107" s="139"/>
      <c r="C107" s="37" t="s">
        <v>26</v>
      </c>
      <c r="D107" s="37">
        <v>0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</row>
    <row r="108" spans="1:16" ht="12.75" customHeight="1" thickBot="1" x14ac:dyDescent="0.3">
      <c r="A108" s="140"/>
      <c r="B108" s="141"/>
      <c r="C108" s="37" t="s">
        <v>27</v>
      </c>
      <c r="D108" s="37">
        <v>179.78200000000001</v>
      </c>
      <c r="E108" s="37">
        <v>168.18299999999999</v>
      </c>
      <c r="F108" s="37">
        <v>179.78200000000001</v>
      </c>
      <c r="G108" s="37">
        <v>173.983</v>
      </c>
      <c r="H108" s="37">
        <v>154.91200000000001</v>
      </c>
      <c r="I108" s="37">
        <v>77.325999999999993</v>
      </c>
      <c r="J108" s="37">
        <v>149.81899999999999</v>
      </c>
      <c r="K108" s="37">
        <v>149.81899999999999</v>
      </c>
      <c r="L108" s="37">
        <v>149.916</v>
      </c>
      <c r="M108" s="37">
        <v>179.78200000000001</v>
      </c>
      <c r="N108" s="37">
        <v>173.983</v>
      </c>
      <c r="O108" s="37">
        <v>179.78200000000001</v>
      </c>
      <c r="P108" s="37">
        <v>1917.069</v>
      </c>
    </row>
    <row r="109" spans="1:16" ht="12.75" customHeight="1" thickBot="1" x14ac:dyDescent="0.3">
      <c r="A109" s="140"/>
      <c r="B109" s="141"/>
      <c r="C109" s="37" t="s">
        <v>28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</row>
    <row r="110" spans="1:16" ht="12.75" customHeight="1" thickBot="1" x14ac:dyDescent="0.3">
      <c r="A110" s="140"/>
      <c r="B110" s="141"/>
      <c r="C110" s="37" t="s">
        <v>29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</row>
    <row r="111" spans="1:16" ht="12.75" customHeight="1" thickBot="1" x14ac:dyDescent="0.3">
      <c r="A111" s="140"/>
      <c r="B111" s="141"/>
      <c r="C111" s="37" t="s">
        <v>30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</row>
    <row r="112" spans="1:16" ht="12.75" customHeight="1" thickBot="1" x14ac:dyDescent="0.3">
      <c r="A112" s="140"/>
      <c r="B112" s="141"/>
      <c r="C112" s="37" t="s">
        <v>31</v>
      </c>
      <c r="D112" s="37">
        <v>179.78200000000001</v>
      </c>
      <c r="E112" s="37">
        <v>168.18299999999999</v>
      </c>
      <c r="F112" s="37">
        <v>179.78200000000001</v>
      </c>
      <c r="G112" s="37">
        <v>173.983</v>
      </c>
      <c r="H112" s="37">
        <v>154.91200000000001</v>
      </c>
      <c r="I112" s="37">
        <v>77.325999999999993</v>
      </c>
      <c r="J112" s="37">
        <v>149.81899999999999</v>
      </c>
      <c r="K112" s="37">
        <v>149.81899999999999</v>
      </c>
      <c r="L112" s="37">
        <v>149.916</v>
      </c>
      <c r="M112" s="37">
        <v>179.78200000000001</v>
      </c>
      <c r="N112" s="37">
        <v>173.983</v>
      </c>
      <c r="O112" s="37">
        <v>179.78200000000001</v>
      </c>
      <c r="P112" s="37">
        <v>1917.069</v>
      </c>
    </row>
    <row r="113" spans="1:33" ht="12.75" customHeight="1" thickBot="1" x14ac:dyDescent="0.3">
      <c r="A113" s="163" t="s">
        <v>44</v>
      </c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5"/>
    </row>
    <row r="114" spans="1:33" ht="12.75" customHeight="1" thickBot="1" x14ac:dyDescent="0.3">
      <c r="A114" s="179" t="s">
        <v>8</v>
      </c>
      <c r="B114" s="183" t="s">
        <v>9</v>
      </c>
      <c r="C114" s="151"/>
      <c r="D114" s="153" t="s">
        <v>115</v>
      </c>
      <c r="E114" s="154"/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5"/>
    </row>
    <row r="115" spans="1:33" ht="12.75" customHeight="1" thickBot="1" x14ac:dyDescent="0.3">
      <c r="A115" s="180"/>
      <c r="B115" s="182"/>
      <c r="C115" s="152"/>
      <c r="D115" s="36" t="s">
        <v>10</v>
      </c>
      <c r="E115" s="36" t="s">
        <v>11</v>
      </c>
      <c r="F115" s="35" t="s">
        <v>12</v>
      </c>
      <c r="G115" s="36" t="s">
        <v>13</v>
      </c>
      <c r="H115" s="35" t="s">
        <v>14</v>
      </c>
      <c r="I115" s="35" t="s">
        <v>15</v>
      </c>
      <c r="J115" s="35" t="s">
        <v>16</v>
      </c>
      <c r="K115" s="36" t="s">
        <v>17</v>
      </c>
      <c r="L115" s="37" t="s">
        <v>18</v>
      </c>
      <c r="M115" s="37" t="s">
        <v>19</v>
      </c>
      <c r="N115" s="36" t="s">
        <v>20</v>
      </c>
      <c r="O115" s="36" t="s">
        <v>21</v>
      </c>
      <c r="P115" s="35" t="s">
        <v>22</v>
      </c>
    </row>
    <row r="116" spans="1:33" ht="12.75" customHeight="1" thickBot="1" x14ac:dyDescent="0.3">
      <c r="A116" s="142" t="s">
        <v>32</v>
      </c>
      <c r="B116" s="151" t="s">
        <v>38</v>
      </c>
      <c r="C116" s="37" t="s">
        <v>26</v>
      </c>
      <c r="D116" s="37">
        <v>2430.152</v>
      </c>
      <c r="E116" s="37">
        <v>2084.9569999999999</v>
      </c>
      <c r="F116" s="37">
        <v>2097.404</v>
      </c>
      <c r="G116" s="37">
        <v>1173.864</v>
      </c>
      <c r="H116" s="37">
        <v>197.78200000000001</v>
      </c>
      <c r="I116" s="37">
        <v>0</v>
      </c>
      <c r="J116" s="37">
        <v>0</v>
      </c>
      <c r="K116" s="37">
        <v>0</v>
      </c>
      <c r="L116" s="37">
        <v>0</v>
      </c>
      <c r="M116" s="37">
        <v>1230.501</v>
      </c>
      <c r="N116" s="37">
        <v>1553.499</v>
      </c>
      <c r="O116" s="37">
        <v>2167.453</v>
      </c>
      <c r="P116" s="37">
        <v>12935.611999999999</v>
      </c>
    </row>
    <row r="117" spans="1:33" ht="12.75" customHeight="1" thickBot="1" x14ac:dyDescent="0.3">
      <c r="A117" s="143"/>
      <c r="B117" s="159"/>
      <c r="C117" s="37" t="s">
        <v>27</v>
      </c>
      <c r="D117" s="37">
        <v>91.527000000000001</v>
      </c>
      <c r="E117" s="37">
        <v>85.622</v>
      </c>
      <c r="F117" s="37">
        <v>91.527000000000001</v>
      </c>
      <c r="G117" s="37">
        <v>88.575000000000003</v>
      </c>
      <c r="H117" s="37">
        <v>89.671999999999997</v>
      </c>
      <c r="I117" s="37">
        <v>46.015000000000001</v>
      </c>
      <c r="J117" s="37">
        <v>89.152000000000001</v>
      </c>
      <c r="K117" s="37">
        <v>89.152000000000001</v>
      </c>
      <c r="L117" s="37">
        <v>86.451999999999998</v>
      </c>
      <c r="M117" s="37">
        <v>91.527000000000001</v>
      </c>
      <c r="N117" s="37">
        <v>88.575000000000003</v>
      </c>
      <c r="O117" s="37">
        <v>91.527000000000001</v>
      </c>
      <c r="P117" s="37">
        <v>1029.3230000000001</v>
      </c>
    </row>
    <row r="118" spans="1:33" ht="12.75" customHeight="1" thickBot="1" x14ac:dyDescent="0.3">
      <c r="A118" s="143"/>
      <c r="B118" s="159"/>
      <c r="C118" s="37" t="s">
        <v>28</v>
      </c>
      <c r="D118" s="37">
        <v>109.367</v>
      </c>
      <c r="E118" s="37">
        <v>93.713999999999999</v>
      </c>
      <c r="F118" s="37">
        <v>94.183999999999997</v>
      </c>
      <c r="G118" s="37">
        <v>52.094999999999999</v>
      </c>
      <c r="H118" s="37">
        <v>8.6329999999999991</v>
      </c>
      <c r="I118" s="37">
        <v>0</v>
      </c>
      <c r="J118" s="37">
        <v>0</v>
      </c>
      <c r="K118" s="37">
        <v>0</v>
      </c>
      <c r="L118" s="37">
        <v>0</v>
      </c>
      <c r="M118" s="37">
        <v>54.63</v>
      </c>
      <c r="N118" s="37">
        <v>69.415000000000006</v>
      </c>
      <c r="O118" s="37">
        <v>97.382000000000005</v>
      </c>
      <c r="P118" s="37">
        <v>579.41999999999996</v>
      </c>
    </row>
    <row r="119" spans="1:33" ht="12.75" customHeight="1" thickBot="1" x14ac:dyDescent="0.3">
      <c r="A119" s="143"/>
      <c r="B119" s="159"/>
      <c r="C119" s="37" t="s">
        <v>29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</row>
    <row r="120" spans="1:33" ht="12.75" customHeight="1" thickBot="1" x14ac:dyDescent="0.3">
      <c r="A120" s="143"/>
      <c r="B120" s="159"/>
      <c r="C120" s="37" t="s">
        <v>30</v>
      </c>
      <c r="D120" s="37">
        <v>1.61</v>
      </c>
      <c r="E120" s="37">
        <v>1.371</v>
      </c>
      <c r="F120" s="37">
        <v>1.3720000000000001</v>
      </c>
      <c r="G120" s="37">
        <v>0.71599999999999997</v>
      </c>
      <c r="H120" s="37">
        <v>0.109</v>
      </c>
      <c r="I120" s="37">
        <v>0</v>
      </c>
      <c r="J120" s="37">
        <v>0</v>
      </c>
      <c r="K120" s="37">
        <v>0</v>
      </c>
      <c r="L120" s="37">
        <v>0</v>
      </c>
      <c r="M120" s="37">
        <v>0.752</v>
      </c>
      <c r="N120" s="37">
        <v>0.98899999999999999</v>
      </c>
      <c r="O120" s="37">
        <v>1.421</v>
      </c>
      <c r="P120" s="37">
        <v>8.34</v>
      </c>
    </row>
    <row r="121" spans="1:33" ht="12.75" customHeight="1" thickBot="1" x14ac:dyDescent="0.3">
      <c r="A121" s="143"/>
      <c r="B121" s="159"/>
      <c r="C121" s="37" t="s">
        <v>31</v>
      </c>
      <c r="D121" s="37">
        <v>2632.6559999999999</v>
      </c>
      <c r="E121" s="37">
        <v>2265.6640000000002</v>
      </c>
      <c r="F121" s="37">
        <v>2284.4870000000001</v>
      </c>
      <c r="G121" s="37">
        <v>1315.25</v>
      </c>
      <c r="H121" s="37">
        <v>296.19600000000003</v>
      </c>
      <c r="I121" s="37">
        <v>46.015000000000001</v>
      </c>
      <c r="J121" s="37">
        <v>89.152000000000001</v>
      </c>
      <c r="K121" s="37">
        <v>89.152000000000001</v>
      </c>
      <c r="L121" s="37">
        <v>86.451999999999998</v>
      </c>
      <c r="M121" s="37">
        <v>1377.41</v>
      </c>
      <c r="N121" s="37">
        <v>1712.4780000000001</v>
      </c>
      <c r="O121" s="37">
        <v>2357.7829999999999</v>
      </c>
      <c r="P121" s="37">
        <v>14552.695</v>
      </c>
    </row>
    <row r="122" spans="1:33" ht="12.75" customHeight="1" thickBot="1" x14ac:dyDescent="0.3">
      <c r="A122" s="142" t="s">
        <v>34</v>
      </c>
      <c r="B122" s="151" t="s">
        <v>4</v>
      </c>
      <c r="C122" s="37" t="s">
        <v>26</v>
      </c>
      <c r="D122" s="42">
        <v>0</v>
      </c>
      <c r="E122" s="42">
        <v>0</v>
      </c>
      <c r="F122" s="42">
        <v>0</v>
      </c>
      <c r="G122" s="42">
        <v>0</v>
      </c>
      <c r="H122" s="42">
        <v>0</v>
      </c>
      <c r="I122" s="42">
        <v>0</v>
      </c>
      <c r="J122" s="42">
        <v>0</v>
      </c>
      <c r="K122" s="42">
        <v>0</v>
      </c>
      <c r="L122" s="42">
        <v>0</v>
      </c>
      <c r="M122" s="42">
        <v>0</v>
      </c>
      <c r="N122" s="42">
        <v>0</v>
      </c>
      <c r="O122" s="42">
        <v>0</v>
      </c>
      <c r="P122" s="42">
        <v>0</v>
      </c>
      <c r="R122" s="220" t="s">
        <v>103</v>
      </c>
      <c r="S122" s="222" t="s">
        <v>4</v>
      </c>
      <c r="T122" s="44" t="s">
        <v>104</v>
      </c>
      <c r="U122" s="44">
        <v>624.07000000000005</v>
      </c>
      <c r="V122" s="44">
        <v>534.44100000000003</v>
      </c>
      <c r="W122" s="44">
        <v>536.88400000000001</v>
      </c>
      <c r="X122" s="44">
        <v>295.30799999999999</v>
      </c>
      <c r="Y122" s="45">
        <v>48.552</v>
      </c>
      <c r="Z122" s="45">
        <v>0</v>
      </c>
      <c r="AA122" s="45">
        <v>0</v>
      </c>
      <c r="AB122" s="45">
        <v>0</v>
      </c>
      <c r="AC122" s="45">
        <v>0</v>
      </c>
      <c r="AD122" s="44">
        <v>309.74099999999999</v>
      </c>
      <c r="AE122" s="44">
        <v>394.78</v>
      </c>
      <c r="AF122" s="44">
        <v>555.23900000000003</v>
      </c>
      <c r="AG122" s="44">
        <v>3299.0149999999999</v>
      </c>
    </row>
    <row r="123" spans="1:33" ht="12.75" customHeight="1" thickBot="1" x14ac:dyDescent="0.3">
      <c r="A123" s="143"/>
      <c r="B123" s="159"/>
      <c r="C123" s="37" t="s">
        <v>27</v>
      </c>
      <c r="D123" s="42">
        <v>0</v>
      </c>
      <c r="E123" s="42">
        <v>0</v>
      </c>
      <c r="F123" s="42">
        <v>0</v>
      </c>
      <c r="G123" s="42">
        <v>0</v>
      </c>
      <c r="H123" s="42">
        <v>0</v>
      </c>
      <c r="I123" s="42">
        <v>0</v>
      </c>
      <c r="J123" s="42">
        <v>0</v>
      </c>
      <c r="K123" s="42">
        <v>0</v>
      </c>
      <c r="L123" s="42">
        <v>0</v>
      </c>
      <c r="M123" s="42">
        <v>0</v>
      </c>
      <c r="N123" s="42">
        <v>0</v>
      </c>
      <c r="O123" s="42">
        <v>0</v>
      </c>
      <c r="P123" s="42">
        <v>0</v>
      </c>
      <c r="R123" s="221"/>
      <c r="S123" s="223"/>
      <c r="T123" s="44" t="s">
        <v>105</v>
      </c>
      <c r="U123" s="44">
        <v>178.17099999999999</v>
      </c>
      <c r="V123" s="44">
        <v>166.67599999999999</v>
      </c>
      <c r="W123" s="44">
        <v>178.17099999999999</v>
      </c>
      <c r="X123" s="44">
        <v>172.423</v>
      </c>
      <c r="Y123" s="45">
        <v>178.17099999999999</v>
      </c>
      <c r="Z123" s="45">
        <v>91.959000000000003</v>
      </c>
      <c r="AA123" s="45">
        <v>178.17099999999999</v>
      </c>
      <c r="AB123" s="45">
        <v>178.17099999999999</v>
      </c>
      <c r="AC123" s="45">
        <v>172.423</v>
      </c>
      <c r="AD123" s="44">
        <v>178.17099999999999</v>
      </c>
      <c r="AE123" s="44">
        <v>172.423</v>
      </c>
      <c r="AF123" s="44">
        <v>178.17099999999999</v>
      </c>
      <c r="AG123" s="44">
        <v>2023.1010000000001</v>
      </c>
    </row>
    <row r="124" spans="1:33" ht="12.75" customHeight="1" thickBot="1" x14ac:dyDescent="0.3">
      <c r="A124" s="143"/>
      <c r="B124" s="159"/>
      <c r="C124" s="37" t="s">
        <v>28</v>
      </c>
      <c r="D124" s="42">
        <v>0</v>
      </c>
      <c r="E124" s="42">
        <v>0</v>
      </c>
      <c r="F124" s="42">
        <v>0</v>
      </c>
      <c r="G124" s="42">
        <v>0</v>
      </c>
      <c r="H124" s="42">
        <v>0</v>
      </c>
      <c r="I124" s="42">
        <v>0</v>
      </c>
      <c r="J124" s="42">
        <v>0</v>
      </c>
      <c r="K124" s="42">
        <v>0</v>
      </c>
      <c r="L124" s="42">
        <v>0</v>
      </c>
      <c r="M124" s="42">
        <v>0</v>
      </c>
      <c r="N124" s="42">
        <v>0</v>
      </c>
      <c r="O124" s="42">
        <v>0</v>
      </c>
      <c r="P124" s="42">
        <v>0</v>
      </c>
      <c r="R124" s="221"/>
      <c r="S124" s="223"/>
      <c r="T124" s="44" t="s">
        <v>106</v>
      </c>
      <c r="U124" s="44">
        <v>0</v>
      </c>
      <c r="V124" s="44">
        <v>0</v>
      </c>
      <c r="W124" s="44">
        <v>0</v>
      </c>
      <c r="X124" s="44">
        <v>0</v>
      </c>
      <c r="Y124" s="45">
        <v>0</v>
      </c>
      <c r="Z124" s="45">
        <v>0</v>
      </c>
      <c r="AA124" s="45">
        <v>0</v>
      </c>
      <c r="AB124" s="45">
        <v>0</v>
      </c>
      <c r="AC124" s="45">
        <v>0</v>
      </c>
      <c r="AD124" s="44">
        <v>0</v>
      </c>
      <c r="AE124" s="44">
        <v>0</v>
      </c>
      <c r="AF124" s="44">
        <v>0</v>
      </c>
      <c r="AG124" s="44">
        <v>0</v>
      </c>
    </row>
    <row r="125" spans="1:33" ht="12.75" customHeight="1" thickBot="1" x14ac:dyDescent="0.3">
      <c r="A125" s="143"/>
      <c r="B125" s="159"/>
      <c r="C125" s="37" t="s">
        <v>29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v>0</v>
      </c>
      <c r="P125" s="42">
        <v>0</v>
      </c>
      <c r="R125" s="221"/>
      <c r="S125" s="223"/>
      <c r="T125" s="44" t="s">
        <v>107</v>
      </c>
      <c r="U125" s="44">
        <v>0</v>
      </c>
      <c r="V125" s="44">
        <v>0</v>
      </c>
      <c r="W125" s="44">
        <v>0</v>
      </c>
      <c r="X125" s="44">
        <v>0</v>
      </c>
      <c r="Y125" s="45">
        <v>0</v>
      </c>
      <c r="Z125" s="45">
        <v>0</v>
      </c>
      <c r="AA125" s="45">
        <v>0</v>
      </c>
      <c r="AB125" s="45">
        <v>0</v>
      </c>
      <c r="AC125" s="45">
        <v>0</v>
      </c>
      <c r="AD125" s="44">
        <v>0</v>
      </c>
      <c r="AE125" s="44">
        <v>0</v>
      </c>
      <c r="AF125" s="44">
        <v>0</v>
      </c>
      <c r="AG125" s="44">
        <v>0</v>
      </c>
    </row>
    <row r="126" spans="1:33" ht="12.75" customHeight="1" thickBot="1" x14ac:dyDescent="0.3">
      <c r="A126" s="143"/>
      <c r="B126" s="159"/>
      <c r="C126" s="37" t="s">
        <v>30</v>
      </c>
      <c r="D126" s="42">
        <v>0</v>
      </c>
      <c r="E126" s="42">
        <v>0</v>
      </c>
      <c r="F126" s="42">
        <v>0</v>
      </c>
      <c r="G126" s="42">
        <v>0</v>
      </c>
      <c r="H126" s="42">
        <v>0</v>
      </c>
      <c r="I126" s="42">
        <v>0</v>
      </c>
      <c r="J126" s="42">
        <v>0</v>
      </c>
      <c r="K126" s="42">
        <v>0</v>
      </c>
      <c r="L126" s="42">
        <v>0</v>
      </c>
      <c r="M126" s="42">
        <v>0</v>
      </c>
      <c r="N126" s="42">
        <v>0</v>
      </c>
      <c r="O126" s="42">
        <v>0</v>
      </c>
      <c r="P126" s="42">
        <v>0</v>
      </c>
      <c r="R126" s="221"/>
      <c r="S126" s="223"/>
      <c r="T126" s="44" t="s">
        <v>108</v>
      </c>
      <c r="U126" s="44">
        <v>360.46300000000002</v>
      </c>
      <c r="V126" s="44">
        <v>308.69299999999998</v>
      </c>
      <c r="W126" s="44">
        <v>310.10399999999998</v>
      </c>
      <c r="X126" s="44">
        <v>170.57</v>
      </c>
      <c r="Y126" s="45">
        <v>28.044</v>
      </c>
      <c r="Z126" s="45">
        <v>0</v>
      </c>
      <c r="AA126" s="45">
        <v>0</v>
      </c>
      <c r="AB126" s="45">
        <v>0</v>
      </c>
      <c r="AC126" s="45">
        <v>0</v>
      </c>
      <c r="AD126" s="44">
        <v>178.90600000000001</v>
      </c>
      <c r="AE126" s="44">
        <v>228.02500000000001</v>
      </c>
      <c r="AF126" s="44">
        <v>320.70600000000002</v>
      </c>
      <c r="AG126" s="44">
        <v>1905.511</v>
      </c>
    </row>
    <row r="127" spans="1:33" ht="12.75" customHeight="1" thickBot="1" x14ac:dyDescent="0.3">
      <c r="A127" s="143"/>
      <c r="B127" s="159"/>
      <c r="C127" s="37" t="s">
        <v>31</v>
      </c>
      <c r="D127" s="42">
        <v>0</v>
      </c>
      <c r="E127" s="42">
        <v>0</v>
      </c>
      <c r="F127" s="42">
        <v>0</v>
      </c>
      <c r="G127" s="42">
        <v>0</v>
      </c>
      <c r="H127" s="42">
        <v>0</v>
      </c>
      <c r="I127" s="42">
        <v>0</v>
      </c>
      <c r="J127" s="42">
        <v>0</v>
      </c>
      <c r="K127" s="42">
        <v>0</v>
      </c>
      <c r="L127" s="42">
        <v>0</v>
      </c>
      <c r="M127" s="42">
        <v>0</v>
      </c>
      <c r="N127" s="42">
        <v>0</v>
      </c>
      <c r="O127" s="42">
        <v>0</v>
      </c>
      <c r="P127" s="42">
        <v>0</v>
      </c>
      <c r="R127" s="221"/>
      <c r="S127" s="223"/>
      <c r="T127" s="44" t="s">
        <v>109</v>
      </c>
      <c r="U127" s="44">
        <v>1162.704</v>
      </c>
      <c r="V127" s="44">
        <v>1009.81</v>
      </c>
      <c r="W127" s="44">
        <v>1025.1590000000001</v>
      </c>
      <c r="X127" s="44">
        <v>638.30100000000004</v>
      </c>
      <c r="Y127" s="45">
        <v>254.767</v>
      </c>
      <c r="Z127" s="45">
        <v>91.959000000000003</v>
      </c>
      <c r="AA127" s="45">
        <v>178.17099999999999</v>
      </c>
      <c r="AB127" s="45">
        <v>178.17099999999999</v>
      </c>
      <c r="AC127" s="45">
        <v>172.423</v>
      </c>
      <c r="AD127" s="44">
        <v>666.81799999999998</v>
      </c>
      <c r="AE127" s="44">
        <v>795.22799999999995</v>
      </c>
      <c r="AF127" s="44">
        <v>1054.116</v>
      </c>
      <c r="AG127" s="44">
        <v>7227.6270000000004</v>
      </c>
    </row>
    <row r="128" spans="1:33" ht="12.75" customHeight="1" thickBot="1" x14ac:dyDescent="0.3">
      <c r="A128" s="142" t="s">
        <v>39</v>
      </c>
      <c r="B128" s="151" t="s">
        <v>0</v>
      </c>
      <c r="C128" s="37" t="s">
        <v>26</v>
      </c>
      <c r="D128" s="37">
        <v>15.958</v>
      </c>
      <c r="E128" s="37">
        <v>13.707000000000001</v>
      </c>
      <c r="F128" s="37">
        <v>13.801</v>
      </c>
      <c r="G128" s="37">
        <v>7.8019999999999996</v>
      </c>
      <c r="H128" s="37">
        <v>1.3340000000000001</v>
      </c>
      <c r="I128" s="37">
        <v>0</v>
      </c>
      <c r="J128" s="37">
        <v>0</v>
      </c>
      <c r="K128" s="37">
        <v>0</v>
      </c>
      <c r="L128" s="37">
        <v>0</v>
      </c>
      <c r="M128" s="37">
        <v>8.1760000000000002</v>
      </c>
      <c r="N128" s="37">
        <v>10.265000000000001</v>
      </c>
      <c r="O128" s="37">
        <v>14.255000000000001</v>
      </c>
      <c r="P128" s="37">
        <v>85.298000000000002</v>
      </c>
    </row>
    <row r="129" spans="1:16" ht="12.75" customHeight="1" thickBot="1" x14ac:dyDescent="0.3">
      <c r="A129" s="143"/>
      <c r="B129" s="159"/>
      <c r="C129" s="37" t="s">
        <v>27</v>
      </c>
      <c r="D129" s="37">
        <v>4.9000000000000002E-2</v>
      </c>
      <c r="E129" s="37">
        <v>4.5999999999999999E-2</v>
      </c>
      <c r="F129" s="37">
        <v>4.9000000000000002E-2</v>
      </c>
      <c r="G129" s="37">
        <v>4.8000000000000001E-2</v>
      </c>
      <c r="H129" s="37">
        <v>0.05</v>
      </c>
      <c r="I129" s="37">
        <v>2.5000000000000001E-2</v>
      </c>
      <c r="J129" s="37">
        <v>4.9000000000000002E-2</v>
      </c>
      <c r="K129" s="37">
        <v>4.9000000000000002E-2</v>
      </c>
      <c r="L129" s="37">
        <v>4.8000000000000001E-2</v>
      </c>
      <c r="M129" s="37">
        <v>4.9000000000000002E-2</v>
      </c>
      <c r="N129" s="37">
        <v>4.8000000000000001E-2</v>
      </c>
      <c r="O129" s="37">
        <v>4.9000000000000002E-2</v>
      </c>
      <c r="P129" s="37">
        <v>0.55900000000000005</v>
      </c>
    </row>
    <row r="130" spans="1:16" ht="12.75" customHeight="1" thickBot="1" x14ac:dyDescent="0.3">
      <c r="A130" s="143"/>
      <c r="B130" s="159"/>
      <c r="C130" s="37" t="s">
        <v>28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</row>
    <row r="131" spans="1:16" ht="12.75" customHeight="1" thickBot="1" x14ac:dyDescent="0.3">
      <c r="A131" s="143"/>
      <c r="B131" s="159"/>
      <c r="C131" s="37" t="s">
        <v>29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0</v>
      </c>
    </row>
    <row r="132" spans="1:16" ht="12.75" customHeight="1" thickBot="1" x14ac:dyDescent="0.3">
      <c r="A132" s="143"/>
      <c r="B132" s="159"/>
      <c r="C132" s="37" t="s">
        <v>30</v>
      </c>
      <c r="D132" s="37">
        <v>0.47899999999999998</v>
      </c>
      <c r="E132" s="37">
        <v>0.41199999999999998</v>
      </c>
      <c r="F132" s="37">
        <v>0.41499999999999998</v>
      </c>
      <c r="G132" s="37">
        <v>0.23300000000000001</v>
      </c>
      <c r="H132" s="37">
        <v>0.04</v>
      </c>
      <c r="I132" s="37">
        <v>0</v>
      </c>
      <c r="J132" s="37">
        <v>0</v>
      </c>
      <c r="K132" s="37">
        <v>0</v>
      </c>
      <c r="L132" s="37">
        <v>0</v>
      </c>
      <c r="M132" s="37">
        <v>0.245</v>
      </c>
      <c r="N132" s="37">
        <v>0.308</v>
      </c>
      <c r="O132" s="37">
        <v>0.42799999999999999</v>
      </c>
      <c r="P132" s="37">
        <v>2.56</v>
      </c>
    </row>
    <row r="133" spans="1:16" ht="12.75" customHeight="1" thickBot="1" x14ac:dyDescent="0.3">
      <c r="A133" s="143"/>
      <c r="B133" s="159"/>
      <c r="C133" s="37" t="s">
        <v>31</v>
      </c>
      <c r="D133" s="37">
        <v>16.486000000000001</v>
      </c>
      <c r="E133" s="37">
        <v>14.164999999999999</v>
      </c>
      <c r="F133" s="37">
        <v>14.265000000000001</v>
      </c>
      <c r="G133" s="37">
        <v>8.0830000000000002</v>
      </c>
      <c r="H133" s="37">
        <v>1.4239999999999999</v>
      </c>
      <c r="I133" s="37">
        <v>2.5000000000000001E-2</v>
      </c>
      <c r="J133" s="37">
        <v>4.9000000000000002E-2</v>
      </c>
      <c r="K133" s="37">
        <v>4.9000000000000002E-2</v>
      </c>
      <c r="L133" s="37">
        <v>4.8000000000000001E-2</v>
      </c>
      <c r="M133" s="37">
        <v>8.4700000000000006</v>
      </c>
      <c r="N133" s="37">
        <v>10.621</v>
      </c>
      <c r="O133" s="37">
        <v>14.731999999999999</v>
      </c>
      <c r="P133" s="37">
        <v>88.417000000000002</v>
      </c>
    </row>
    <row r="134" spans="1:16" ht="12.75" customHeight="1" thickBot="1" x14ac:dyDescent="0.3">
      <c r="A134" s="142" t="s">
        <v>40</v>
      </c>
      <c r="B134" s="151" t="s">
        <v>25</v>
      </c>
      <c r="C134" s="37" t="s">
        <v>26</v>
      </c>
      <c r="D134" s="37">
        <v>30655.027999999998</v>
      </c>
      <c r="E134" s="37">
        <v>26418.41</v>
      </c>
      <c r="F134" s="37">
        <v>26665.56</v>
      </c>
      <c r="G134" s="36">
        <v>15543.753000000001</v>
      </c>
      <c r="H134" s="37">
        <v>2763.25</v>
      </c>
      <c r="I134" s="37">
        <v>0</v>
      </c>
      <c r="J134" s="37">
        <v>0</v>
      </c>
      <c r="K134" s="37">
        <v>0</v>
      </c>
      <c r="L134" s="37">
        <v>0</v>
      </c>
      <c r="M134" s="37">
        <v>16271.866</v>
      </c>
      <c r="N134" s="36">
        <v>20095.442999999999</v>
      </c>
      <c r="O134" s="37">
        <v>27505.457999999999</v>
      </c>
      <c r="P134" s="37">
        <v>165918.76800000001</v>
      </c>
    </row>
    <row r="135" spans="1:16" ht="12.75" customHeight="1" thickBot="1" x14ac:dyDescent="0.3">
      <c r="A135" s="143"/>
      <c r="B135" s="159"/>
      <c r="C135" s="37" t="s">
        <v>27</v>
      </c>
      <c r="D135" s="37">
        <v>5197.3270000000002</v>
      </c>
      <c r="E135" s="37">
        <v>4862.0150000000003</v>
      </c>
      <c r="F135" s="37">
        <v>5197.3270000000002</v>
      </c>
      <c r="G135" s="37">
        <v>5029.68</v>
      </c>
      <c r="H135" s="37">
        <v>4589.085</v>
      </c>
      <c r="I135" s="37">
        <v>2304.2629999999999</v>
      </c>
      <c r="J135" s="37">
        <v>4464.4970000000003</v>
      </c>
      <c r="K135" s="37">
        <v>4464.4970000000003</v>
      </c>
      <c r="L135" s="37">
        <v>4441.05</v>
      </c>
      <c r="M135" s="37">
        <v>5197.3270000000002</v>
      </c>
      <c r="N135" s="37">
        <v>5029.68</v>
      </c>
      <c r="O135" s="37">
        <v>5197.3270000000002</v>
      </c>
      <c r="P135" s="37">
        <v>55974.074999999997</v>
      </c>
    </row>
    <row r="136" spans="1:16" ht="12.75" customHeight="1" thickBot="1" x14ac:dyDescent="0.3">
      <c r="A136" s="143"/>
      <c r="B136" s="159"/>
      <c r="C136" s="37" t="s">
        <v>28</v>
      </c>
      <c r="D136" s="37">
        <v>0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</row>
    <row r="137" spans="1:16" ht="12.75" customHeight="1" thickBot="1" x14ac:dyDescent="0.3">
      <c r="A137" s="143"/>
      <c r="B137" s="159"/>
      <c r="C137" s="37" t="s">
        <v>29</v>
      </c>
      <c r="D137" s="37">
        <v>0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</row>
    <row r="138" spans="1:16" ht="12.75" customHeight="1" thickBot="1" x14ac:dyDescent="0.3">
      <c r="A138" s="143"/>
      <c r="B138" s="159"/>
      <c r="C138" s="37" t="s">
        <v>30</v>
      </c>
      <c r="D138" s="37">
        <v>0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</row>
    <row r="139" spans="1:16" ht="12.75" customHeight="1" thickBot="1" x14ac:dyDescent="0.3">
      <c r="A139" s="143"/>
      <c r="B139" s="159"/>
      <c r="C139" s="37" t="s">
        <v>31</v>
      </c>
      <c r="D139" s="37">
        <v>35852.355000000003</v>
      </c>
      <c r="E139" s="37">
        <v>31280.424999999999</v>
      </c>
      <c r="F139" s="37">
        <v>31862.886999999999</v>
      </c>
      <c r="G139" s="36">
        <v>20573.433000000001</v>
      </c>
      <c r="H139" s="37">
        <v>7352.335</v>
      </c>
      <c r="I139" s="37">
        <v>2304.2629999999999</v>
      </c>
      <c r="J139" s="37">
        <v>4464.4970000000003</v>
      </c>
      <c r="K139" s="37">
        <v>4464.4970000000003</v>
      </c>
      <c r="L139" s="37">
        <v>4441.05</v>
      </c>
      <c r="M139" s="37">
        <v>21469.192999999999</v>
      </c>
      <c r="N139" s="36">
        <v>25125.123</v>
      </c>
      <c r="O139" s="37">
        <v>32702.785</v>
      </c>
      <c r="P139" s="37">
        <v>221892.84299999999</v>
      </c>
    </row>
    <row r="140" spans="1:16" ht="12.75" customHeight="1" thickBot="1" x14ac:dyDescent="0.3">
      <c r="A140" s="142" t="s">
        <v>41</v>
      </c>
      <c r="B140" s="151" t="s">
        <v>1</v>
      </c>
      <c r="C140" s="37" t="s">
        <v>26</v>
      </c>
      <c r="D140" s="37">
        <v>1312.2950000000001</v>
      </c>
      <c r="E140" s="37">
        <v>1130.933</v>
      </c>
      <c r="F140" s="37">
        <v>1141.518</v>
      </c>
      <c r="G140" s="37">
        <v>665.42700000000002</v>
      </c>
      <c r="H140" s="37">
        <v>118.298</v>
      </c>
      <c r="I140" s="37">
        <v>0</v>
      </c>
      <c r="J140" s="37">
        <v>0</v>
      </c>
      <c r="K140" s="37">
        <v>0</v>
      </c>
      <c r="L140" s="37">
        <v>0</v>
      </c>
      <c r="M140" s="37">
        <v>696.596</v>
      </c>
      <c r="N140" s="37">
        <v>860.27099999999996</v>
      </c>
      <c r="O140" s="37">
        <v>1177.472</v>
      </c>
      <c r="P140" s="37">
        <v>7102.81</v>
      </c>
    </row>
    <row r="141" spans="1:16" ht="12.75" customHeight="1" thickBot="1" x14ac:dyDescent="0.3">
      <c r="A141" s="143"/>
      <c r="B141" s="159"/>
      <c r="C141" s="37" t="s">
        <v>27</v>
      </c>
      <c r="D141" s="37">
        <v>253.30699999999999</v>
      </c>
      <c r="E141" s="37">
        <v>236.96600000000001</v>
      </c>
      <c r="F141" s="37">
        <v>253.30699999999999</v>
      </c>
      <c r="G141" s="37">
        <v>245.13800000000001</v>
      </c>
      <c r="H141" s="37">
        <v>253.30799999999999</v>
      </c>
      <c r="I141" s="37">
        <v>130.74</v>
      </c>
      <c r="J141" s="37">
        <v>253.30699999999999</v>
      </c>
      <c r="K141" s="37">
        <v>253.30699999999999</v>
      </c>
      <c r="L141" s="37">
        <v>245.13800000000001</v>
      </c>
      <c r="M141" s="37">
        <v>253.30699999999999</v>
      </c>
      <c r="N141" s="37">
        <v>245.13800000000001</v>
      </c>
      <c r="O141" s="37">
        <v>253.30699999999999</v>
      </c>
      <c r="P141" s="37">
        <v>2876.27</v>
      </c>
    </row>
    <row r="142" spans="1:16" ht="12.75" customHeight="1" thickBot="1" x14ac:dyDescent="0.3">
      <c r="A142" s="143"/>
      <c r="B142" s="159"/>
      <c r="C142" s="37" t="s">
        <v>28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>
        <v>0</v>
      </c>
      <c r="P142" s="37">
        <v>0</v>
      </c>
    </row>
    <row r="143" spans="1:16" ht="12.75" customHeight="1" thickBot="1" x14ac:dyDescent="0.3">
      <c r="A143" s="143"/>
      <c r="B143" s="159"/>
      <c r="C143" s="37" t="s">
        <v>29</v>
      </c>
      <c r="D143" s="37">
        <v>0</v>
      </c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7">
        <v>0</v>
      </c>
      <c r="O143" s="37">
        <v>0</v>
      </c>
      <c r="P143" s="37">
        <v>0</v>
      </c>
    </row>
    <row r="144" spans="1:16" ht="12.75" customHeight="1" thickBot="1" x14ac:dyDescent="0.3">
      <c r="A144" s="143"/>
      <c r="B144" s="159"/>
      <c r="C144" s="37" t="s">
        <v>30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>
        <v>0</v>
      </c>
      <c r="P144" s="37">
        <v>0</v>
      </c>
    </row>
    <row r="145" spans="1:16" ht="12.75" customHeight="1" thickBot="1" x14ac:dyDescent="0.3">
      <c r="A145" s="143"/>
      <c r="B145" s="159"/>
      <c r="C145" s="37" t="s">
        <v>31</v>
      </c>
      <c r="D145" s="37">
        <v>1565.6020000000001</v>
      </c>
      <c r="E145" s="37">
        <v>1367.8989999999999</v>
      </c>
      <c r="F145" s="37">
        <v>1394.825</v>
      </c>
      <c r="G145" s="37">
        <v>910.56500000000005</v>
      </c>
      <c r="H145" s="37">
        <v>371.60599999999999</v>
      </c>
      <c r="I145" s="37">
        <v>130.74</v>
      </c>
      <c r="J145" s="37">
        <v>253.30699999999999</v>
      </c>
      <c r="K145" s="37">
        <v>253.30699999999999</v>
      </c>
      <c r="L145" s="37">
        <v>245.13800000000001</v>
      </c>
      <c r="M145" s="37">
        <v>949.90300000000002</v>
      </c>
      <c r="N145" s="37">
        <v>1105.4090000000001</v>
      </c>
      <c r="O145" s="37">
        <v>1430.779</v>
      </c>
      <c r="P145" s="37">
        <v>9979.08</v>
      </c>
    </row>
    <row r="146" spans="1:16" ht="12.75" customHeight="1" thickBot="1" x14ac:dyDescent="0.3">
      <c r="A146" s="142" t="s">
        <v>45</v>
      </c>
      <c r="B146" s="151" t="s">
        <v>46</v>
      </c>
      <c r="C146" s="37" t="s">
        <v>26</v>
      </c>
      <c r="D146" s="37">
        <v>2159.8670000000002</v>
      </c>
      <c r="E146" s="37">
        <v>1857.7919999999999</v>
      </c>
      <c r="F146" s="37">
        <v>1872.47</v>
      </c>
      <c r="G146" s="37">
        <v>1072.8440000000001</v>
      </c>
      <c r="H146" s="37">
        <v>186.553</v>
      </c>
      <c r="I146" s="37">
        <v>0</v>
      </c>
      <c r="J146" s="37">
        <v>0</v>
      </c>
      <c r="K146" s="37">
        <v>0</v>
      </c>
      <c r="L146" s="37">
        <v>0</v>
      </c>
      <c r="M146" s="37">
        <v>1124.4929999999999</v>
      </c>
      <c r="N146" s="37">
        <v>1401.712</v>
      </c>
      <c r="O146" s="37">
        <v>1934.34</v>
      </c>
      <c r="P146" s="37">
        <v>11610.071</v>
      </c>
    </row>
    <row r="147" spans="1:16" ht="12.75" customHeight="1" thickBot="1" x14ac:dyDescent="0.3">
      <c r="A147" s="143"/>
      <c r="B147" s="159"/>
      <c r="C147" s="37" t="s">
        <v>27</v>
      </c>
      <c r="D147" s="37">
        <v>268.04199999999997</v>
      </c>
      <c r="E147" s="37">
        <v>250.749</v>
      </c>
      <c r="F147" s="37">
        <v>268.04199999999997</v>
      </c>
      <c r="G147" s="37">
        <v>259.39699999999999</v>
      </c>
      <c r="H147" s="37">
        <v>258.41399999999999</v>
      </c>
      <c r="I147" s="37">
        <v>131.64599999999999</v>
      </c>
      <c r="J147" s="37">
        <v>255.06700000000001</v>
      </c>
      <c r="K147" s="37">
        <v>255.06700000000001</v>
      </c>
      <c r="L147" s="37">
        <v>246.84</v>
      </c>
      <c r="M147" s="37">
        <v>268.04199999999997</v>
      </c>
      <c r="N147" s="37">
        <v>259.39699999999999</v>
      </c>
      <c r="O147" s="37">
        <v>268.04199999999997</v>
      </c>
      <c r="P147" s="37">
        <v>2988.7449999999999</v>
      </c>
    </row>
    <row r="148" spans="1:16" ht="12.75" customHeight="1" thickBot="1" x14ac:dyDescent="0.3">
      <c r="A148" s="143"/>
      <c r="B148" s="159"/>
      <c r="C148" s="37" t="s">
        <v>28</v>
      </c>
      <c r="D148" s="37">
        <v>134.43100000000001</v>
      </c>
      <c r="E148" s="37">
        <v>115.381</v>
      </c>
      <c r="F148" s="37">
        <v>116.105</v>
      </c>
      <c r="G148" s="37">
        <v>65.22</v>
      </c>
      <c r="H148" s="37">
        <v>11.044</v>
      </c>
      <c r="I148" s="37">
        <v>0</v>
      </c>
      <c r="J148" s="37">
        <v>0</v>
      </c>
      <c r="K148" s="37">
        <v>0</v>
      </c>
      <c r="L148" s="37">
        <v>0</v>
      </c>
      <c r="M148" s="37">
        <v>68.358000000000004</v>
      </c>
      <c r="N148" s="37">
        <v>86.129000000000005</v>
      </c>
      <c r="O148" s="37">
        <v>119.96299999999999</v>
      </c>
      <c r="P148" s="37">
        <v>716.63099999999997</v>
      </c>
    </row>
    <row r="149" spans="1:16" ht="12.75" customHeight="1" thickBot="1" x14ac:dyDescent="0.3">
      <c r="A149" s="143"/>
      <c r="B149" s="159"/>
      <c r="C149" s="37" t="s">
        <v>29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7">
        <v>0</v>
      </c>
      <c r="P149" s="37">
        <v>0</v>
      </c>
    </row>
    <row r="150" spans="1:16" ht="12.75" customHeight="1" thickBot="1" x14ac:dyDescent="0.3">
      <c r="A150" s="143"/>
      <c r="B150" s="159"/>
      <c r="C150" s="37" t="s">
        <v>30</v>
      </c>
      <c r="D150" s="37">
        <v>60.030999999999999</v>
      </c>
      <c r="E150" s="37">
        <v>51.65</v>
      </c>
      <c r="F150" s="37">
        <v>52.070999999999998</v>
      </c>
      <c r="G150" s="37">
        <v>29.907</v>
      </c>
      <c r="H150" s="37">
        <v>5.2220000000000004</v>
      </c>
      <c r="I150" s="37">
        <v>0</v>
      </c>
      <c r="J150" s="37">
        <v>0</v>
      </c>
      <c r="K150" s="37">
        <v>0</v>
      </c>
      <c r="L150" s="37">
        <v>0</v>
      </c>
      <c r="M150" s="37">
        <v>31.402000000000001</v>
      </c>
      <c r="N150" s="37">
        <v>39.087000000000003</v>
      </c>
      <c r="O150" s="37">
        <v>53.884999999999998</v>
      </c>
      <c r="P150" s="37">
        <v>323.255</v>
      </c>
    </row>
    <row r="151" spans="1:16" ht="12.75" customHeight="1" thickBot="1" x14ac:dyDescent="0.3">
      <c r="A151" s="143"/>
      <c r="B151" s="159"/>
      <c r="C151" s="37" t="s">
        <v>31</v>
      </c>
      <c r="D151" s="37">
        <v>2622.3710000000001</v>
      </c>
      <c r="E151" s="37">
        <v>2275.5720000000001</v>
      </c>
      <c r="F151" s="37">
        <v>2308.6880000000001</v>
      </c>
      <c r="G151" s="37">
        <v>1427.3679999999999</v>
      </c>
      <c r="H151" s="37">
        <v>461.233</v>
      </c>
      <c r="I151" s="37">
        <v>131.64599999999999</v>
      </c>
      <c r="J151" s="37">
        <v>255.06700000000001</v>
      </c>
      <c r="K151" s="37">
        <v>255.06700000000001</v>
      </c>
      <c r="L151" s="37">
        <v>246.84</v>
      </c>
      <c r="M151" s="37">
        <v>1492.2950000000001</v>
      </c>
      <c r="N151" s="37">
        <v>1786.325</v>
      </c>
      <c r="O151" s="37">
        <v>2376.23</v>
      </c>
      <c r="P151" s="37">
        <v>15638.701999999999</v>
      </c>
    </row>
    <row r="152" spans="1:16" ht="12.75" customHeight="1" thickBot="1" x14ac:dyDescent="0.3">
      <c r="A152" s="142">
        <v>8</v>
      </c>
      <c r="B152" s="151" t="s">
        <v>33</v>
      </c>
      <c r="C152" s="37" t="s">
        <v>26</v>
      </c>
      <c r="D152" s="37">
        <v>126.636</v>
      </c>
      <c r="E152" s="37">
        <v>108.631</v>
      </c>
      <c r="F152" s="37">
        <v>109.265</v>
      </c>
      <c r="G152" s="37">
        <v>61.055999999999997</v>
      </c>
      <c r="H152" s="37">
        <v>10.265000000000001</v>
      </c>
      <c r="I152" s="37">
        <v>0</v>
      </c>
      <c r="J152" s="37">
        <v>0</v>
      </c>
      <c r="K152" s="37">
        <v>0</v>
      </c>
      <c r="L152" s="37">
        <v>0</v>
      </c>
      <c r="M152" s="37">
        <v>64.007000000000005</v>
      </c>
      <c r="N152" s="37">
        <v>80.876000000000005</v>
      </c>
      <c r="O152" s="37">
        <v>112.92</v>
      </c>
      <c r="P152" s="37">
        <v>673.65599999999995</v>
      </c>
    </row>
    <row r="153" spans="1:16" ht="12.75" customHeight="1" thickBot="1" x14ac:dyDescent="0.3">
      <c r="A153" s="143"/>
      <c r="B153" s="159"/>
      <c r="C153" s="37" t="s">
        <v>27</v>
      </c>
      <c r="D153" s="37">
        <v>3.11</v>
      </c>
      <c r="E153" s="37">
        <v>2.9089999999999998</v>
      </c>
      <c r="F153" s="37">
        <v>3.11</v>
      </c>
      <c r="G153" s="37">
        <v>3.01</v>
      </c>
      <c r="H153" s="37">
        <v>3.109</v>
      </c>
      <c r="I153" s="37">
        <v>1.6040000000000001</v>
      </c>
      <c r="J153" s="37">
        <v>3.11</v>
      </c>
      <c r="K153" s="37">
        <v>3.11</v>
      </c>
      <c r="L153" s="37">
        <v>3.01</v>
      </c>
      <c r="M153" s="37">
        <v>3.11</v>
      </c>
      <c r="N153" s="37">
        <v>3.01</v>
      </c>
      <c r="O153" s="37">
        <v>3.11</v>
      </c>
      <c r="P153" s="37">
        <v>35.311999999999998</v>
      </c>
    </row>
    <row r="154" spans="1:16" ht="12.75" customHeight="1" thickBot="1" x14ac:dyDescent="0.3">
      <c r="A154" s="143"/>
      <c r="B154" s="159"/>
      <c r="C154" s="37" t="s">
        <v>28</v>
      </c>
      <c r="D154" s="37">
        <v>0</v>
      </c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7">
        <v>0</v>
      </c>
      <c r="P154" s="37">
        <v>0</v>
      </c>
    </row>
    <row r="155" spans="1:16" ht="12.75" customHeight="1" thickBot="1" x14ac:dyDescent="0.3">
      <c r="A155" s="143"/>
      <c r="B155" s="159"/>
      <c r="C155" s="37" t="s">
        <v>29</v>
      </c>
      <c r="D155" s="37">
        <v>0</v>
      </c>
      <c r="E155" s="37">
        <v>0</v>
      </c>
      <c r="F155" s="37">
        <v>0</v>
      </c>
      <c r="G155" s="37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37">
        <v>0</v>
      </c>
      <c r="P155" s="37">
        <v>0</v>
      </c>
    </row>
    <row r="156" spans="1:16" ht="12.75" customHeight="1" thickBot="1" x14ac:dyDescent="0.3">
      <c r="A156" s="143"/>
      <c r="B156" s="159"/>
      <c r="C156" s="37" t="s">
        <v>30</v>
      </c>
      <c r="D156" s="37">
        <v>10.512</v>
      </c>
      <c r="E156" s="37">
        <v>9.01</v>
      </c>
      <c r="F156" s="37">
        <v>9.0579999999999998</v>
      </c>
      <c r="G156" s="37">
        <v>5.0190000000000001</v>
      </c>
      <c r="H156" s="37">
        <v>0.83499999999999996</v>
      </c>
      <c r="I156" s="37">
        <v>0</v>
      </c>
      <c r="J156" s="37">
        <v>0</v>
      </c>
      <c r="K156" s="37">
        <v>0</v>
      </c>
      <c r="L156" s="37">
        <v>0</v>
      </c>
      <c r="M156" s="37">
        <v>5.2649999999999997</v>
      </c>
      <c r="N156" s="37">
        <v>6.681</v>
      </c>
      <c r="O156" s="37">
        <v>9.3650000000000002</v>
      </c>
      <c r="P156" s="37">
        <v>55.744999999999997</v>
      </c>
    </row>
    <row r="157" spans="1:16" ht="12.75" customHeight="1" thickBot="1" x14ac:dyDescent="0.3">
      <c r="A157" s="143"/>
      <c r="B157" s="159"/>
      <c r="C157" s="37" t="s">
        <v>31</v>
      </c>
      <c r="D157" s="37">
        <v>140.25800000000001</v>
      </c>
      <c r="E157" s="37">
        <v>120.55</v>
      </c>
      <c r="F157" s="37">
        <v>121.43300000000001</v>
      </c>
      <c r="G157" s="37">
        <v>69.084999999999994</v>
      </c>
      <c r="H157" s="37">
        <v>14.209</v>
      </c>
      <c r="I157" s="37">
        <v>1.6040000000000001</v>
      </c>
      <c r="J157" s="37">
        <v>3.11</v>
      </c>
      <c r="K157" s="37">
        <v>3.11</v>
      </c>
      <c r="L157" s="37">
        <v>3.01</v>
      </c>
      <c r="M157" s="37">
        <v>72.382000000000005</v>
      </c>
      <c r="N157" s="37">
        <v>90.566999999999993</v>
      </c>
      <c r="O157" s="37">
        <v>125.395</v>
      </c>
      <c r="P157" s="37">
        <v>764.71299999999997</v>
      </c>
    </row>
    <row r="158" spans="1:16" ht="12.75" customHeight="1" thickBot="1" x14ac:dyDescent="0.3">
      <c r="A158" s="142">
        <v>9</v>
      </c>
      <c r="B158" s="151" t="s">
        <v>35</v>
      </c>
      <c r="C158" s="37" t="s">
        <v>26</v>
      </c>
      <c r="D158" s="37">
        <v>2666.6469999999999</v>
      </c>
      <c r="E158" s="37">
        <v>2273.0639999999999</v>
      </c>
      <c r="F158" s="37">
        <v>2275.3829999999998</v>
      </c>
      <c r="G158" s="37">
        <v>1195.588</v>
      </c>
      <c r="H158" s="37">
        <v>183.30799999999999</v>
      </c>
      <c r="I158" s="37">
        <v>0</v>
      </c>
      <c r="J158" s="37">
        <v>0</v>
      </c>
      <c r="K158" s="37">
        <v>0</v>
      </c>
      <c r="L158" s="37">
        <v>0</v>
      </c>
      <c r="M158" s="37">
        <v>1256.027</v>
      </c>
      <c r="N158" s="37">
        <v>1641.9839999999999</v>
      </c>
      <c r="O158" s="37">
        <v>2357.7570000000001</v>
      </c>
      <c r="P158" s="37">
        <v>13849.758</v>
      </c>
    </row>
    <row r="159" spans="1:16" ht="12.75" customHeight="1" thickBot="1" x14ac:dyDescent="0.3">
      <c r="A159" s="143"/>
      <c r="B159" s="159"/>
      <c r="C159" s="37" t="s">
        <v>27</v>
      </c>
      <c r="D159" s="37">
        <v>196.72800000000001</v>
      </c>
      <c r="E159" s="37">
        <v>184.03299999999999</v>
      </c>
      <c r="F159" s="37">
        <v>196.72800000000001</v>
      </c>
      <c r="G159" s="37">
        <v>190.376</v>
      </c>
      <c r="H159" s="37">
        <v>189.18</v>
      </c>
      <c r="I159" s="37">
        <v>96.748000000000005</v>
      </c>
      <c r="J159" s="37">
        <v>187.446</v>
      </c>
      <c r="K159" s="37">
        <v>187.446</v>
      </c>
      <c r="L159" s="37">
        <v>182.62</v>
      </c>
      <c r="M159" s="37">
        <v>196.72800000000001</v>
      </c>
      <c r="N159" s="37">
        <v>190.376</v>
      </c>
      <c r="O159" s="37">
        <v>196.72800000000001</v>
      </c>
      <c r="P159" s="37">
        <v>2195.1370000000002</v>
      </c>
    </row>
    <row r="160" spans="1:16" ht="12.75" customHeight="1" thickBot="1" x14ac:dyDescent="0.3">
      <c r="A160" s="143"/>
      <c r="B160" s="159"/>
      <c r="C160" s="37" t="s">
        <v>28</v>
      </c>
      <c r="D160" s="37">
        <v>439.08800000000002</v>
      </c>
      <c r="E160" s="37">
        <v>371.87799999999999</v>
      </c>
      <c r="F160" s="37">
        <v>370.416</v>
      </c>
      <c r="G160" s="37">
        <v>181.83699999999999</v>
      </c>
      <c r="H160" s="37">
        <v>24.704999999999998</v>
      </c>
      <c r="I160" s="37">
        <v>0</v>
      </c>
      <c r="J160" s="37">
        <v>0</v>
      </c>
      <c r="K160" s="37">
        <v>0</v>
      </c>
      <c r="L160" s="37">
        <v>0</v>
      </c>
      <c r="M160" s="37">
        <v>191.511</v>
      </c>
      <c r="N160" s="37">
        <v>260.18400000000003</v>
      </c>
      <c r="O160" s="37">
        <v>384.87599999999998</v>
      </c>
      <c r="P160" s="37">
        <v>2224.4949999999999</v>
      </c>
    </row>
    <row r="161" spans="1:16" ht="12.75" customHeight="1" thickBot="1" x14ac:dyDescent="0.3">
      <c r="A161" s="143"/>
      <c r="B161" s="159"/>
      <c r="C161" s="37" t="s">
        <v>29</v>
      </c>
      <c r="D161" s="37">
        <v>0</v>
      </c>
      <c r="E161" s="37">
        <v>0</v>
      </c>
      <c r="F161" s="37">
        <v>0</v>
      </c>
      <c r="G161" s="37">
        <v>0</v>
      </c>
      <c r="H161" s="37">
        <v>0</v>
      </c>
      <c r="I161" s="37">
        <v>0</v>
      </c>
      <c r="J161" s="37">
        <v>0</v>
      </c>
      <c r="K161" s="37">
        <v>0</v>
      </c>
      <c r="L161" s="37">
        <v>0</v>
      </c>
      <c r="M161" s="37">
        <v>0</v>
      </c>
      <c r="N161" s="37">
        <v>0</v>
      </c>
      <c r="O161" s="37">
        <v>0</v>
      </c>
      <c r="P161" s="37">
        <v>0</v>
      </c>
    </row>
    <row r="162" spans="1:16" ht="12.75" customHeight="1" thickBot="1" x14ac:dyDescent="0.3">
      <c r="A162" s="143"/>
      <c r="B162" s="159"/>
      <c r="C162" s="37" t="s">
        <v>30</v>
      </c>
      <c r="D162" s="37">
        <v>109.26</v>
      </c>
      <c r="E162" s="37">
        <v>92.775999999999996</v>
      </c>
      <c r="F162" s="37">
        <v>92.593000000000004</v>
      </c>
      <c r="G162" s="37">
        <v>46.697000000000003</v>
      </c>
      <c r="H162" s="37">
        <v>6.6779999999999999</v>
      </c>
      <c r="I162" s="37">
        <v>0</v>
      </c>
      <c r="J162" s="37">
        <v>0</v>
      </c>
      <c r="K162" s="37">
        <v>0</v>
      </c>
      <c r="L162" s="37">
        <v>0</v>
      </c>
      <c r="M162" s="37">
        <v>49.134</v>
      </c>
      <c r="N162" s="37">
        <v>65.728999999999999</v>
      </c>
      <c r="O162" s="37">
        <v>96.099000000000004</v>
      </c>
      <c r="P162" s="37">
        <v>558.96600000000001</v>
      </c>
    </row>
    <row r="163" spans="1:16" ht="12.75" customHeight="1" thickBot="1" x14ac:dyDescent="0.3">
      <c r="A163" s="143"/>
      <c r="B163" s="159"/>
      <c r="C163" s="37" t="s">
        <v>31</v>
      </c>
      <c r="D163" s="37">
        <v>3411.723</v>
      </c>
      <c r="E163" s="37">
        <v>2921.7510000000002</v>
      </c>
      <c r="F163" s="37">
        <v>2935.12</v>
      </c>
      <c r="G163" s="37">
        <v>1614.498</v>
      </c>
      <c r="H163" s="37">
        <v>403.87099999999998</v>
      </c>
      <c r="I163" s="37">
        <v>96.748000000000005</v>
      </c>
      <c r="J163" s="37">
        <v>187.446</v>
      </c>
      <c r="K163" s="37">
        <v>187.446</v>
      </c>
      <c r="L163" s="37">
        <v>182.62</v>
      </c>
      <c r="M163" s="37">
        <v>1693.4</v>
      </c>
      <c r="N163" s="36">
        <v>2158.2730000000001</v>
      </c>
      <c r="O163" s="37">
        <v>3035.46</v>
      </c>
      <c r="P163" s="37">
        <v>18828.356</v>
      </c>
    </row>
    <row r="164" spans="1:16" ht="12.75" customHeight="1" thickBot="1" x14ac:dyDescent="0.3">
      <c r="A164" s="138" t="s">
        <v>36</v>
      </c>
      <c r="B164" s="139"/>
      <c r="C164" s="37" t="s">
        <v>26</v>
      </c>
      <c r="D164" s="36">
        <f t="shared" ref="D164:P164" si="0">D116+D122+D128+D134+D140+D146+D152+D158</f>
        <v>39366.582999999991</v>
      </c>
      <c r="E164" s="37">
        <f t="shared" si="0"/>
        <v>33887.494000000006</v>
      </c>
      <c r="F164" s="37">
        <f t="shared" si="0"/>
        <v>34175.400999999998</v>
      </c>
      <c r="G164" s="37">
        <f t="shared" si="0"/>
        <v>19720.334000000003</v>
      </c>
      <c r="H164" s="37">
        <f t="shared" si="0"/>
        <v>3460.7899999999995</v>
      </c>
      <c r="I164" s="37">
        <f t="shared" si="0"/>
        <v>0</v>
      </c>
      <c r="J164" s="37">
        <f t="shared" si="0"/>
        <v>0</v>
      </c>
      <c r="K164" s="37">
        <f t="shared" si="0"/>
        <v>0</v>
      </c>
      <c r="L164" s="37">
        <f t="shared" si="0"/>
        <v>0</v>
      </c>
      <c r="M164" s="37">
        <f t="shared" si="0"/>
        <v>20651.666000000005</v>
      </c>
      <c r="N164" s="36">
        <f t="shared" si="0"/>
        <v>25644.05</v>
      </c>
      <c r="O164" s="37">
        <f t="shared" si="0"/>
        <v>35269.654999999992</v>
      </c>
      <c r="P164" s="37">
        <f t="shared" si="0"/>
        <v>212175.973</v>
      </c>
    </row>
    <row r="165" spans="1:16" ht="12.75" customHeight="1" thickBot="1" x14ac:dyDescent="0.3">
      <c r="A165" s="140"/>
      <c r="B165" s="141"/>
      <c r="C165" s="37" t="s">
        <v>27</v>
      </c>
      <c r="D165" s="37">
        <f t="shared" ref="D165:P165" si="1">D117+D123+D129+D135+D141+D147+D153+D159</f>
        <v>6010.09</v>
      </c>
      <c r="E165" s="37">
        <f t="shared" si="1"/>
        <v>5622.34</v>
      </c>
      <c r="F165" s="37">
        <f t="shared" si="1"/>
        <v>6010.09</v>
      </c>
      <c r="G165" s="37">
        <f t="shared" si="1"/>
        <v>5816.2240000000002</v>
      </c>
      <c r="H165" s="37">
        <f t="shared" si="1"/>
        <v>5382.8180000000002</v>
      </c>
      <c r="I165" s="37">
        <f t="shared" si="1"/>
        <v>2711.0409999999997</v>
      </c>
      <c r="J165" s="37">
        <f t="shared" si="1"/>
        <v>5252.6279999999997</v>
      </c>
      <c r="K165" s="37">
        <f t="shared" si="1"/>
        <v>5252.6279999999997</v>
      </c>
      <c r="L165" s="37">
        <f t="shared" si="1"/>
        <v>5205.1580000000004</v>
      </c>
      <c r="M165" s="37">
        <f t="shared" si="1"/>
        <v>6010.09</v>
      </c>
      <c r="N165" s="36">
        <f t="shared" si="1"/>
        <v>5816.2240000000002</v>
      </c>
      <c r="O165" s="37">
        <f t="shared" si="1"/>
        <v>6010.09</v>
      </c>
      <c r="P165" s="37">
        <f t="shared" si="1"/>
        <v>65099.420999999995</v>
      </c>
    </row>
    <row r="166" spans="1:16" ht="12.75" customHeight="1" thickBot="1" x14ac:dyDescent="0.3">
      <c r="A166" s="140"/>
      <c r="B166" s="141"/>
      <c r="C166" s="37" t="s">
        <v>28</v>
      </c>
      <c r="D166" s="37">
        <f t="shared" ref="D166:P166" si="2">D118+D124+D130+D136+D142+D148+D154+D160</f>
        <v>682.88599999999997</v>
      </c>
      <c r="E166" s="37">
        <f t="shared" si="2"/>
        <v>580.97299999999996</v>
      </c>
      <c r="F166" s="37">
        <f t="shared" si="2"/>
        <v>580.70499999999993</v>
      </c>
      <c r="G166" s="37">
        <f t="shared" si="2"/>
        <v>299.15199999999999</v>
      </c>
      <c r="H166" s="37">
        <f t="shared" si="2"/>
        <v>44.381999999999998</v>
      </c>
      <c r="I166" s="37">
        <f t="shared" si="2"/>
        <v>0</v>
      </c>
      <c r="J166" s="37">
        <f t="shared" si="2"/>
        <v>0</v>
      </c>
      <c r="K166" s="37">
        <f t="shared" si="2"/>
        <v>0</v>
      </c>
      <c r="L166" s="37">
        <f t="shared" si="2"/>
        <v>0</v>
      </c>
      <c r="M166" s="37">
        <f t="shared" si="2"/>
        <v>314.49900000000002</v>
      </c>
      <c r="N166" s="37">
        <f t="shared" si="2"/>
        <v>415.72800000000007</v>
      </c>
      <c r="O166" s="37">
        <f t="shared" si="2"/>
        <v>602.221</v>
      </c>
      <c r="P166" s="37">
        <f t="shared" si="2"/>
        <v>3520.5459999999998</v>
      </c>
    </row>
    <row r="167" spans="1:16" ht="12.75" customHeight="1" thickBot="1" x14ac:dyDescent="0.3">
      <c r="A167" s="140"/>
      <c r="B167" s="141"/>
      <c r="C167" s="37" t="s">
        <v>29</v>
      </c>
      <c r="D167" s="37">
        <f t="shared" ref="D167:P167" si="3">D119+D125+D131+D137+D143+D149+D155+D161</f>
        <v>0</v>
      </c>
      <c r="E167" s="37">
        <f t="shared" si="3"/>
        <v>0</v>
      </c>
      <c r="F167" s="37">
        <f t="shared" si="3"/>
        <v>0</v>
      </c>
      <c r="G167" s="37">
        <f t="shared" si="3"/>
        <v>0</v>
      </c>
      <c r="H167" s="37">
        <f t="shared" si="3"/>
        <v>0</v>
      </c>
      <c r="I167" s="37">
        <f t="shared" si="3"/>
        <v>0</v>
      </c>
      <c r="J167" s="37">
        <f t="shared" si="3"/>
        <v>0</v>
      </c>
      <c r="K167" s="37">
        <f t="shared" si="3"/>
        <v>0</v>
      </c>
      <c r="L167" s="37">
        <f t="shared" si="3"/>
        <v>0</v>
      </c>
      <c r="M167" s="37">
        <f t="shared" si="3"/>
        <v>0</v>
      </c>
      <c r="N167" s="37">
        <f t="shared" si="3"/>
        <v>0</v>
      </c>
      <c r="O167" s="37">
        <f t="shared" si="3"/>
        <v>0</v>
      </c>
      <c r="P167" s="37">
        <f t="shared" si="3"/>
        <v>0</v>
      </c>
    </row>
    <row r="168" spans="1:16" ht="12.75" customHeight="1" thickBot="1" x14ac:dyDescent="0.3">
      <c r="A168" s="140"/>
      <c r="B168" s="141"/>
      <c r="C168" s="37" t="s">
        <v>30</v>
      </c>
      <c r="D168" s="37">
        <f t="shared" ref="D168:P168" si="4">D120+D126+D132+D138+D144+D150+D156+D162</f>
        <v>181.892</v>
      </c>
      <c r="E168" s="37">
        <f t="shared" si="4"/>
        <v>155.21899999999999</v>
      </c>
      <c r="F168" s="37">
        <f t="shared" si="4"/>
        <v>155.50900000000001</v>
      </c>
      <c r="G168" s="37">
        <f t="shared" si="4"/>
        <v>82.572000000000003</v>
      </c>
      <c r="H168" s="37">
        <f t="shared" si="4"/>
        <v>12.884</v>
      </c>
      <c r="I168" s="37">
        <f t="shared" si="4"/>
        <v>0</v>
      </c>
      <c r="J168" s="37">
        <f t="shared" si="4"/>
        <v>0</v>
      </c>
      <c r="K168" s="37">
        <f t="shared" si="4"/>
        <v>0</v>
      </c>
      <c r="L168" s="37">
        <f t="shared" si="4"/>
        <v>0</v>
      </c>
      <c r="M168" s="37">
        <f t="shared" si="4"/>
        <v>86.798000000000002</v>
      </c>
      <c r="N168" s="37">
        <f t="shared" si="4"/>
        <v>112.794</v>
      </c>
      <c r="O168" s="37">
        <f t="shared" si="4"/>
        <v>161.19799999999998</v>
      </c>
      <c r="P168" s="37">
        <f t="shared" si="4"/>
        <v>948.86599999999999</v>
      </c>
    </row>
    <row r="169" spans="1:16" ht="12.75" customHeight="1" thickBot="1" x14ac:dyDescent="0.3">
      <c r="A169" s="140"/>
      <c r="B169" s="141"/>
      <c r="C169" s="37" t="s">
        <v>31</v>
      </c>
      <c r="D169" s="36">
        <f t="shared" ref="D169:P169" si="5">D121+D127+D133+D139+D145+D151+D157+D163</f>
        <v>46241.451000000001</v>
      </c>
      <c r="E169" s="37">
        <f t="shared" si="5"/>
        <v>40246.025999999998</v>
      </c>
      <c r="F169" s="37">
        <f t="shared" si="5"/>
        <v>40921.704999999994</v>
      </c>
      <c r="G169" s="37">
        <f t="shared" si="5"/>
        <v>25918.281999999996</v>
      </c>
      <c r="H169" s="37">
        <f t="shared" si="5"/>
        <v>8900.8739999999998</v>
      </c>
      <c r="I169" s="37">
        <f t="shared" si="5"/>
        <v>2711.0409999999997</v>
      </c>
      <c r="J169" s="37">
        <f t="shared" si="5"/>
        <v>5252.6279999999997</v>
      </c>
      <c r="K169" s="37">
        <f t="shared" si="5"/>
        <v>5252.6279999999997</v>
      </c>
      <c r="L169" s="37">
        <f t="shared" si="5"/>
        <v>5205.1580000000004</v>
      </c>
      <c r="M169" s="37">
        <f t="shared" si="5"/>
        <v>27063.053000000004</v>
      </c>
      <c r="N169" s="36">
        <f t="shared" si="5"/>
        <v>31988.796000000002</v>
      </c>
      <c r="O169" s="37">
        <f t="shared" si="5"/>
        <v>42043.164000000004</v>
      </c>
      <c r="P169" s="37">
        <f t="shared" si="5"/>
        <v>281744.80599999998</v>
      </c>
    </row>
    <row r="170" spans="1:16" ht="12.75" customHeight="1" thickBot="1" x14ac:dyDescent="0.3">
      <c r="A170" s="163" t="s">
        <v>47</v>
      </c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  <c r="L170" s="164"/>
      <c r="M170" s="164"/>
      <c r="N170" s="164"/>
      <c r="O170" s="164"/>
      <c r="P170" s="165"/>
    </row>
    <row r="171" spans="1:16" ht="12.75" customHeight="1" thickBot="1" x14ac:dyDescent="0.3">
      <c r="A171" s="179" t="s">
        <v>42</v>
      </c>
      <c r="B171" s="183" t="s">
        <v>9</v>
      </c>
      <c r="C171" s="151"/>
      <c r="D171" s="153" t="s">
        <v>115</v>
      </c>
      <c r="E171" s="154"/>
      <c r="F171" s="154"/>
      <c r="G171" s="154"/>
      <c r="H171" s="154"/>
      <c r="I171" s="154"/>
      <c r="J171" s="154"/>
      <c r="K171" s="154"/>
      <c r="L171" s="154"/>
      <c r="M171" s="154"/>
      <c r="N171" s="154"/>
      <c r="O171" s="154"/>
      <c r="P171" s="155"/>
    </row>
    <row r="172" spans="1:16" ht="12.75" customHeight="1" thickBot="1" x14ac:dyDescent="0.3">
      <c r="A172" s="180"/>
      <c r="B172" s="182"/>
      <c r="C172" s="152"/>
      <c r="D172" s="36" t="s">
        <v>10</v>
      </c>
      <c r="E172" s="41" t="s">
        <v>11</v>
      </c>
      <c r="F172" s="35" t="s">
        <v>12</v>
      </c>
      <c r="G172" s="36" t="s">
        <v>13</v>
      </c>
      <c r="H172" s="35" t="s">
        <v>14</v>
      </c>
      <c r="I172" s="35" t="s">
        <v>15</v>
      </c>
      <c r="J172" s="35" t="s">
        <v>16</v>
      </c>
      <c r="K172" s="36" t="s">
        <v>17</v>
      </c>
      <c r="L172" s="37" t="s">
        <v>18</v>
      </c>
      <c r="M172" s="41" t="s">
        <v>19</v>
      </c>
      <c r="N172" s="36" t="s">
        <v>20</v>
      </c>
      <c r="O172" s="41" t="s">
        <v>21</v>
      </c>
      <c r="P172" s="35" t="s">
        <v>22</v>
      </c>
    </row>
    <row r="173" spans="1:16" ht="12.75" customHeight="1" thickBot="1" x14ac:dyDescent="0.3">
      <c r="A173" s="142" t="s">
        <v>24</v>
      </c>
      <c r="B173" s="151" t="s">
        <v>38</v>
      </c>
      <c r="C173" s="37" t="s">
        <v>26</v>
      </c>
      <c r="D173" s="37">
        <v>74.436000000000007</v>
      </c>
      <c r="E173" s="37">
        <v>64.149000000000001</v>
      </c>
      <c r="F173" s="37">
        <v>64.75</v>
      </c>
      <c r="G173" s="37">
        <v>37.744</v>
      </c>
      <c r="H173" s="37">
        <v>6.71</v>
      </c>
      <c r="I173" s="37">
        <v>0</v>
      </c>
      <c r="J173" s="37">
        <v>0</v>
      </c>
      <c r="K173" s="37">
        <v>0</v>
      </c>
      <c r="L173" s="37">
        <v>0</v>
      </c>
      <c r="M173" s="37">
        <v>39.512999999999998</v>
      </c>
      <c r="N173" s="37">
        <v>48.795999999999999</v>
      </c>
      <c r="O173" s="37">
        <v>66.789000000000001</v>
      </c>
      <c r="P173" s="37">
        <v>402.887</v>
      </c>
    </row>
    <row r="174" spans="1:16" ht="12.75" customHeight="1" thickBot="1" x14ac:dyDescent="0.3">
      <c r="A174" s="143"/>
      <c r="B174" s="159"/>
      <c r="C174" s="37" t="s">
        <v>27</v>
      </c>
      <c r="D174" s="37">
        <v>7.6390000000000002</v>
      </c>
      <c r="E174" s="37">
        <v>7.1459999999999999</v>
      </c>
      <c r="F174" s="37">
        <v>7.6390000000000002</v>
      </c>
      <c r="G174" s="37">
        <v>7.3929999999999998</v>
      </c>
      <c r="H174" s="37">
        <v>6.5819999999999999</v>
      </c>
      <c r="I174" s="37">
        <v>6.1609999999999996</v>
      </c>
      <c r="J174" s="37">
        <v>3.4910000000000001</v>
      </c>
      <c r="K174" s="37">
        <v>6.3659999999999997</v>
      </c>
      <c r="L174" s="37">
        <v>6.3710000000000004</v>
      </c>
      <c r="M174" s="37">
        <v>7.6390000000000002</v>
      </c>
      <c r="N174" s="37">
        <v>7.3929999999999998</v>
      </c>
      <c r="O174" s="37">
        <v>7.6390000000000002</v>
      </c>
      <c r="P174" s="37">
        <v>81.459000000000003</v>
      </c>
    </row>
    <row r="175" spans="1:16" ht="12.75" customHeight="1" thickBot="1" x14ac:dyDescent="0.3">
      <c r="A175" s="143"/>
      <c r="B175" s="159"/>
      <c r="C175" s="37" t="s">
        <v>28</v>
      </c>
      <c r="D175" s="37">
        <v>0</v>
      </c>
      <c r="E175" s="37">
        <v>0</v>
      </c>
      <c r="F175" s="37">
        <v>0</v>
      </c>
      <c r="G175" s="37">
        <v>0</v>
      </c>
      <c r="H175" s="37">
        <v>0</v>
      </c>
      <c r="I175" s="37">
        <v>0</v>
      </c>
      <c r="J175" s="37">
        <v>0</v>
      </c>
      <c r="K175" s="37">
        <v>0</v>
      </c>
      <c r="L175" s="37">
        <v>0</v>
      </c>
      <c r="M175" s="37">
        <v>0</v>
      </c>
      <c r="N175" s="37">
        <v>0</v>
      </c>
      <c r="O175" s="37">
        <v>0</v>
      </c>
      <c r="P175" s="37">
        <v>0</v>
      </c>
    </row>
    <row r="176" spans="1:16" ht="12.75" customHeight="1" thickBot="1" x14ac:dyDescent="0.3">
      <c r="A176" s="143"/>
      <c r="B176" s="159"/>
      <c r="C176" s="37" t="s">
        <v>29</v>
      </c>
      <c r="D176" s="37">
        <v>0</v>
      </c>
      <c r="E176" s="37">
        <v>0</v>
      </c>
      <c r="F176" s="37">
        <v>0</v>
      </c>
      <c r="G176" s="37">
        <v>0</v>
      </c>
      <c r="H176" s="37">
        <v>0</v>
      </c>
      <c r="I176" s="37">
        <v>0</v>
      </c>
      <c r="J176" s="37">
        <v>0</v>
      </c>
      <c r="K176" s="37">
        <v>0</v>
      </c>
      <c r="L176" s="37">
        <v>0</v>
      </c>
      <c r="M176" s="37">
        <v>0</v>
      </c>
      <c r="N176" s="37">
        <v>0</v>
      </c>
      <c r="O176" s="37">
        <v>0</v>
      </c>
      <c r="P176" s="37">
        <v>0</v>
      </c>
    </row>
    <row r="177" spans="1:16" ht="12.75" customHeight="1" thickBot="1" x14ac:dyDescent="0.3">
      <c r="A177" s="143"/>
      <c r="B177" s="159"/>
      <c r="C177" s="37" t="s">
        <v>30</v>
      </c>
      <c r="D177" s="37">
        <v>0</v>
      </c>
      <c r="E177" s="37">
        <v>0</v>
      </c>
      <c r="F177" s="37">
        <v>0</v>
      </c>
      <c r="G177" s="37">
        <v>0</v>
      </c>
      <c r="H177" s="37">
        <v>0</v>
      </c>
      <c r="I177" s="37">
        <v>0</v>
      </c>
      <c r="J177" s="37">
        <v>0</v>
      </c>
      <c r="K177" s="37">
        <v>0</v>
      </c>
      <c r="L177" s="37">
        <v>0</v>
      </c>
      <c r="M177" s="37">
        <v>0</v>
      </c>
      <c r="N177" s="37">
        <v>0</v>
      </c>
      <c r="O177" s="37">
        <v>0</v>
      </c>
      <c r="P177" s="37">
        <v>0</v>
      </c>
    </row>
    <row r="178" spans="1:16" ht="12.75" customHeight="1" thickBot="1" x14ac:dyDescent="0.3">
      <c r="A178" s="143"/>
      <c r="B178" s="159"/>
      <c r="C178" s="37" t="s">
        <v>31</v>
      </c>
      <c r="D178" s="37">
        <v>82.075000000000003</v>
      </c>
      <c r="E178" s="37">
        <v>71.295000000000002</v>
      </c>
      <c r="F178" s="37">
        <v>72.388999999999996</v>
      </c>
      <c r="G178" s="37">
        <v>45.137</v>
      </c>
      <c r="H178" s="37">
        <v>13.292</v>
      </c>
      <c r="I178" s="37">
        <v>6.1609999999999996</v>
      </c>
      <c r="J178" s="37">
        <v>3.4910000000000001</v>
      </c>
      <c r="K178" s="37">
        <v>6.3659999999999997</v>
      </c>
      <c r="L178" s="37">
        <v>6.3710000000000004</v>
      </c>
      <c r="M178" s="37">
        <v>47.152000000000001</v>
      </c>
      <c r="N178" s="37">
        <v>56.189</v>
      </c>
      <c r="O178" s="37">
        <v>74.427999999999997</v>
      </c>
      <c r="P178" s="37">
        <v>484.346</v>
      </c>
    </row>
    <row r="179" spans="1:16" ht="12.75" customHeight="1" thickBot="1" x14ac:dyDescent="0.3">
      <c r="A179" s="142" t="s">
        <v>32</v>
      </c>
      <c r="B179" s="151" t="s">
        <v>25</v>
      </c>
      <c r="C179" s="37" t="s">
        <v>26</v>
      </c>
      <c r="D179" s="37">
        <v>1326.4680000000001</v>
      </c>
      <c r="E179" s="37">
        <v>1143.1469999999999</v>
      </c>
      <c r="F179" s="37">
        <v>1153.8440000000001</v>
      </c>
      <c r="G179" s="37">
        <v>672.61199999999997</v>
      </c>
      <c r="H179" s="37">
        <v>119.575</v>
      </c>
      <c r="I179" s="37">
        <v>0</v>
      </c>
      <c r="J179" s="37">
        <v>0</v>
      </c>
      <c r="K179" s="37">
        <v>0</v>
      </c>
      <c r="L179" s="37">
        <v>0</v>
      </c>
      <c r="M179" s="37">
        <v>704.11699999999996</v>
      </c>
      <c r="N179" s="37">
        <v>869.56</v>
      </c>
      <c r="O179" s="37">
        <v>1190.1859999999999</v>
      </c>
      <c r="P179" s="37">
        <v>7179.509</v>
      </c>
    </row>
    <row r="180" spans="1:16" ht="12.75" customHeight="1" thickBot="1" x14ac:dyDescent="0.3">
      <c r="A180" s="143"/>
      <c r="B180" s="159"/>
      <c r="C180" s="37" t="s">
        <v>27</v>
      </c>
      <c r="D180" s="37">
        <v>212.001</v>
      </c>
      <c r="E180" s="37">
        <v>198.32400000000001</v>
      </c>
      <c r="F180" s="37">
        <v>212.001</v>
      </c>
      <c r="G180" s="37">
        <v>205.16200000000001</v>
      </c>
      <c r="H180" s="37">
        <v>181.274</v>
      </c>
      <c r="I180" s="37">
        <v>169.334</v>
      </c>
      <c r="J180" s="37">
        <v>95.956999999999994</v>
      </c>
      <c r="K180" s="37">
        <v>174.97900000000001</v>
      </c>
      <c r="L180" s="37">
        <v>175.42400000000001</v>
      </c>
      <c r="M180" s="37">
        <v>212.001</v>
      </c>
      <c r="N180" s="37">
        <v>205.16200000000001</v>
      </c>
      <c r="O180" s="37">
        <v>212.001</v>
      </c>
      <c r="P180" s="37">
        <v>2253.62</v>
      </c>
    </row>
    <row r="181" spans="1:16" ht="12.75" customHeight="1" thickBot="1" x14ac:dyDescent="0.3">
      <c r="A181" s="143"/>
      <c r="B181" s="159"/>
      <c r="C181" s="37" t="s">
        <v>28</v>
      </c>
      <c r="D181" s="37">
        <v>0</v>
      </c>
      <c r="E181" s="37">
        <v>0</v>
      </c>
      <c r="F181" s="37">
        <v>0</v>
      </c>
      <c r="G181" s="37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  <c r="M181" s="37">
        <v>0</v>
      </c>
      <c r="N181" s="37">
        <v>0</v>
      </c>
      <c r="O181" s="37">
        <v>0</v>
      </c>
      <c r="P181" s="37">
        <v>0</v>
      </c>
    </row>
    <row r="182" spans="1:16" ht="12.75" customHeight="1" thickBot="1" x14ac:dyDescent="0.3">
      <c r="A182" s="143"/>
      <c r="B182" s="159"/>
      <c r="C182" s="37" t="s">
        <v>29</v>
      </c>
      <c r="D182" s="37">
        <v>0</v>
      </c>
      <c r="E182" s="37">
        <v>0</v>
      </c>
      <c r="F182" s="37">
        <v>0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7">
        <v>0</v>
      </c>
      <c r="O182" s="37">
        <v>0</v>
      </c>
      <c r="P182" s="37">
        <v>0</v>
      </c>
    </row>
    <row r="183" spans="1:16" ht="12.75" customHeight="1" thickBot="1" x14ac:dyDescent="0.3">
      <c r="A183" s="143"/>
      <c r="B183" s="159"/>
      <c r="C183" s="37" t="s">
        <v>30</v>
      </c>
      <c r="D183" s="37">
        <v>0</v>
      </c>
      <c r="E183" s="37">
        <v>0</v>
      </c>
      <c r="F183" s="37">
        <v>0</v>
      </c>
      <c r="G183" s="37">
        <v>0</v>
      </c>
      <c r="H183" s="37">
        <v>0</v>
      </c>
      <c r="I183" s="37">
        <v>0</v>
      </c>
      <c r="J183" s="37">
        <v>0</v>
      </c>
      <c r="K183" s="37">
        <v>0</v>
      </c>
      <c r="L183" s="37">
        <v>0</v>
      </c>
      <c r="M183" s="37">
        <v>0</v>
      </c>
      <c r="N183" s="37">
        <v>0</v>
      </c>
      <c r="O183" s="37">
        <v>0</v>
      </c>
      <c r="P183" s="37">
        <v>0</v>
      </c>
    </row>
    <row r="184" spans="1:16" ht="12.75" customHeight="1" thickBot="1" x14ac:dyDescent="0.3">
      <c r="A184" s="143"/>
      <c r="B184" s="159"/>
      <c r="C184" s="37" t="s">
        <v>31</v>
      </c>
      <c r="D184" s="37">
        <v>1538.4690000000001</v>
      </c>
      <c r="E184" s="37">
        <v>1341.471</v>
      </c>
      <c r="F184" s="37">
        <v>1365.845</v>
      </c>
      <c r="G184" s="37">
        <v>877.774</v>
      </c>
      <c r="H184" s="37">
        <v>300.84899999999999</v>
      </c>
      <c r="I184" s="37">
        <v>169.334</v>
      </c>
      <c r="J184" s="37">
        <v>95.956999999999994</v>
      </c>
      <c r="K184" s="37">
        <v>174.97900000000001</v>
      </c>
      <c r="L184" s="37">
        <v>175.42400000000001</v>
      </c>
      <c r="M184" s="37">
        <v>916.11800000000005</v>
      </c>
      <c r="N184" s="37">
        <v>1074.722</v>
      </c>
      <c r="O184" s="37">
        <v>1402.1869999999999</v>
      </c>
      <c r="P184" s="37">
        <v>9433.1290000000008</v>
      </c>
    </row>
    <row r="185" spans="1:16" ht="12.75" customHeight="1" thickBot="1" x14ac:dyDescent="0.3">
      <c r="A185" s="142" t="s">
        <v>34</v>
      </c>
      <c r="B185" s="151" t="s">
        <v>1</v>
      </c>
      <c r="C185" s="37" t="s">
        <v>26</v>
      </c>
      <c r="D185" s="37">
        <v>295.67700000000002</v>
      </c>
      <c r="E185" s="37">
        <v>254.81399999999999</v>
      </c>
      <c r="F185" s="37">
        <v>257.20400000000001</v>
      </c>
      <c r="G185" s="37">
        <v>149.93</v>
      </c>
      <c r="H185" s="37">
        <v>26.654</v>
      </c>
      <c r="I185" s="37">
        <v>0</v>
      </c>
      <c r="J185" s="37">
        <v>0</v>
      </c>
      <c r="K185" s="37">
        <v>0</v>
      </c>
      <c r="L185" s="37">
        <v>0</v>
      </c>
      <c r="M185" s="37">
        <v>156.95400000000001</v>
      </c>
      <c r="N185" s="37">
        <v>193.83199999999999</v>
      </c>
      <c r="O185" s="37">
        <v>265.30399999999997</v>
      </c>
      <c r="P185" s="37">
        <v>1600.3689999999999</v>
      </c>
    </row>
    <row r="186" spans="1:16" ht="12.75" customHeight="1" thickBot="1" x14ac:dyDescent="0.3">
      <c r="A186" s="143"/>
      <c r="B186" s="159"/>
      <c r="C186" s="37" t="s">
        <v>27</v>
      </c>
      <c r="D186" s="37">
        <v>8.3650000000000002</v>
      </c>
      <c r="E186" s="37">
        <v>7.8259999999999996</v>
      </c>
      <c r="F186" s="37">
        <v>8.3650000000000002</v>
      </c>
      <c r="G186" s="37">
        <v>8.0960000000000001</v>
      </c>
      <c r="H186" s="37">
        <v>8.3659999999999997</v>
      </c>
      <c r="I186" s="37">
        <v>8.0960000000000001</v>
      </c>
      <c r="J186" s="37">
        <v>4.5880000000000001</v>
      </c>
      <c r="K186" s="37">
        <v>8.3650000000000002</v>
      </c>
      <c r="L186" s="37">
        <v>8.0960000000000001</v>
      </c>
      <c r="M186" s="37">
        <v>8.3650000000000002</v>
      </c>
      <c r="N186" s="37">
        <v>8.0960000000000001</v>
      </c>
      <c r="O186" s="37">
        <v>8.3650000000000002</v>
      </c>
      <c r="P186" s="37">
        <v>94.989000000000004</v>
      </c>
    </row>
    <row r="187" spans="1:16" ht="12.75" customHeight="1" thickBot="1" x14ac:dyDescent="0.3">
      <c r="A187" s="143"/>
      <c r="B187" s="159"/>
      <c r="C187" s="37" t="s">
        <v>28</v>
      </c>
      <c r="D187" s="37">
        <v>0</v>
      </c>
      <c r="E187" s="37">
        <v>0</v>
      </c>
      <c r="F187" s="37">
        <v>0</v>
      </c>
      <c r="G187" s="37">
        <v>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  <c r="M187" s="37">
        <v>0</v>
      </c>
      <c r="N187" s="37">
        <v>0</v>
      </c>
      <c r="O187" s="37">
        <v>0</v>
      </c>
      <c r="P187" s="37">
        <v>0</v>
      </c>
    </row>
    <row r="188" spans="1:16" ht="12.75" customHeight="1" thickBot="1" x14ac:dyDescent="0.3">
      <c r="A188" s="143"/>
      <c r="B188" s="159"/>
      <c r="C188" s="37" t="s">
        <v>29</v>
      </c>
      <c r="D188" s="37">
        <v>0</v>
      </c>
      <c r="E188" s="37">
        <v>0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>
        <v>0</v>
      </c>
      <c r="P188" s="37">
        <v>0</v>
      </c>
    </row>
    <row r="189" spans="1:16" ht="12.75" customHeight="1" thickBot="1" x14ac:dyDescent="0.3">
      <c r="A189" s="143"/>
      <c r="B189" s="159"/>
      <c r="C189" s="37" t="s">
        <v>30</v>
      </c>
      <c r="D189" s="37">
        <v>0</v>
      </c>
      <c r="E189" s="37">
        <v>0</v>
      </c>
      <c r="F189" s="37">
        <v>0</v>
      </c>
      <c r="G189" s="37">
        <v>0</v>
      </c>
      <c r="H189" s="37">
        <v>0</v>
      </c>
      <c r="I189" s="37">
        <v>0</v>
      </c>
      <c r="J189" s="37">
        <v>0</v>
      </c>
      <c r="K189" s="37">
        <v>0</v>
      </c>
      <c r="L189" s="37">
        <v>0</v>
      </c>
      <c r="M189" s="37">
        <v>0</v>
      </c>
      <c r="N189" s="37">
        <v>0</v>
      </c>
      <c r="O189" s="37">
        <v>0</v>
      </c>
      <c r="P189" s="37">
        <v>0</v>
      </c>
    </row>
    <row r="190" spans="1:16" ht="12.75" customHeight="1" thickBot="1" x14ac:dyDescent="0.3">
      <c r="A190" s="143"/>
      <c r="B190" s="159"/>
      <c r="C190" s="37" t="s">
        <v>31</v>
      </c>
      <c r="D190" s="37">
        <v>304.04199999999997</v>
      </c>
      <c r="E190" s="37">
        <v>262.64</v>
      </c>
      <c r="F190" s="37">
        <v>265.56900000000002</v>
      </c>
      <c r="G190" s="37">
        <v>158.02600000000001</v>
      </c>
      <c r="H190" s="37">
        <v>35.020000000000003</v>
      </c>
      <c r="I190" s="37">
        <v>8.0960000000000001</v>
      </c>
      <c r="J190" s="37">
        <v>4.5880000000000001</v>
      </c>
      <c r="K190" s="37">
        <v>8.3650000000000002</v>
      </c>
      <c r="L190" s="37">
        <v>8.0960000000000001</v>
      </c>
      <c r="M190" s="37">
        <v>165.31899999999999</v>
      </c>
      <c r="N190" s="37">
        <v>201.928</v>
      </c>
      <c r="O190" s="37">
        <v>273.66899999999998</v>
      </c>
      <c r="P190" s="37">
        <v>1695.3579999999999</v>
      </c>
    </row>
    <row r="191" spans="1:16" ht="12.75" customHeight="1" thickBot="1" x14ac:dyDescent="0.3">
      <c r="A191" s="142" t="s">
        <v>39</v>
      </c>
      <c r="B191" s="151" t="s">
        <v>33</v>
      </c>
      <c r="C191" s="37" t="s">
        <v>26</v>
      </c>
      <c r="D191" s="36">
        <v>2235.433</v>
      </c>
      <c r="E191" s="37">
        <v>1901.943</v>
      </c>
      <c r="F191" s="37">
        <v>1901.16</v>
      </c>
      <c r="G191" s="37">
        <v>980.024</v>
      </c>
      <c r="H191" s="37">
        <v>145.566</v>
      </c>
      <c r="I191" s="37">
        <v>0</v>
      </c>
      <c r="J191" s="37">
        <v>0</v>
      </c>
      <c r="K191" s="37">
        <v>0</v>
      </c>
      <c r="L191" s="37">
        <v>0</v>
      </c>
      <c r="M191" s="37">
        <v>1030.2860000000001</v>
      </c>
      <c r="N191" s="37">
        <v>1361.4059999999999</v>
      </c>
      <c r="O191" s="37">
        <v>1971.5319999999999</v>
      </c>
      <c r="P191" s="37">
        <v>11527.35</v>
      </c>
    </row>
    <row r="192" spans="1:16" ht="12.75" customHeight="1" thickBot="1" x14ac:dyDescent="0.3">
      <c r="A192" s="143"/>
      <c r="B192" s="159"/>
      <c r="C192" s="37" t="s">
        <v>27</v>
      </c>
      <c r="D192" s="37">
        <v>10.493</v>
      </c>
      <c r="E192" s="37">
        <v>9.8160000000000007</v>
      </c>
      <c r="F192" s="37">
        <v>10.493</v>
      </c>
      <c r="G192" s="37">
        <v>10.154</v>
      </c>
      <c r="H192" s="37">
        <v>7.6130000000000004</v>
      </c>
      <c r="I192" s="37">
        <v>6.6609999999999996</v>
      </c>
      <c r="J192" s="37">
        <v>3.7759999999999998</v>
      </c>
      <c r="K192" s="37">
        <v>6.8840000000000003</v>
      </c>
      <c r="L192" s="37">
        <v>6.8879999999999999</v>
      </c>
      <c r="M192" s="37">
        <v>10.493</v>
      </c>
      <c r="N192" s="37">
        <v>10.154</v>
      </c>
      <c r="O192" s="37">
        <v>10.493</v>
      </c>
      <c r="P192" s="37">
        <v>103.91800000000001</v>
      </c>
    </row>
    <row r="193" spans="1:16" ht="12.75" customHeight="1" thickBot="1" x14ac:dyDescent="0.3">
      <c r="A193" s="143"/>
      <c r="B193" s="159"/>
      <c r="C193" s="37" t="s">
        <v>28</v>
      </c>
      <c r="D193" s="37">
        <v>0</v>
      </c>
      <c r="E193" s="37">
        <v>0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7">
        <v>0</v>
      </c>
      <c r="O193" s="37">
        <v>0</v>
      </c>
      <c r="P193" s="37">
        <v>0</v>
      </c>
    </row>
    <row r="194" spans="1:16" ht="12.75" customHeight="1" thickBot="1" x14ac:dyDescent="0.3">
      <c r="A194" s="143"/>
      <c r="B194" s="159"/>
      <c r="C194" s="37" t="s">
        <v>29</v>
      </c>
      <c r="D194" s="37">
        <v>188.62200000000001</v>
      </c>
      <c r="E194" s="37">
        <v>176.453</v>
      </c>
      <c r="F194" s="37">
        <v>188.62200000000001</v>
      </c>
      <c r="G194" s="37">
        <v>182.53700000000001</v>
      </c>
      <c r="H194" s="37">
        <v>188.62200000000001</v>
      </c>
      <c r="I194" s="37">
        <v>182.53700000000001</v>
      </c>
      <c r="J194" s="37">
        <v>103.438</v>
      </c>
      <c r="K194" s="37">
        <v>188.62200000000001</v>
      </c>
      <c r="L194" s="37">
        <v>182.53700000000001</v>
      </c>
      <c r="M194" s="37">
        <v>188.62200000000001</v>
      </c>
      <c r="N194" s="37">
        <v>182.53700000000001</v>
      </c>
      <c r="O194" s="37">
        <v>188.62200000000001</v>
      </c>
      <c r="P194" s="37">
        <v>2141.7710000000002</v>
      </c>
    </row>
    <row r="195" spans="1:16" ht="12.75" customHeight="1" thickBot="1" x14ac:dyDescent="0.3">
      <c r="A195" s="143"/>
      <c r="B195" s="159"/>
      <c r="C195" s="37" t="s">
        <v>30</v>
      </c>
      <c r="D195" s="37">
        <v>72.718999999999994</v>
      </c>
      <c r="E195" s="37">
        <v>62.356999999999999</v>
      </c>
      <c r="F195" s="37">
        <v>62.692999999999998</v>
      </c>
      <c r="G195" s="37">
        <v>34.878999999999998</v>
      </c>
      <c r="H195" s="37">
        <v>10.025</v>
      </c>
      <c r="I195" s="37">
        <v>5.476</v>
      </c>
      <c r="J195" s="37">
        <v>3.1040000000000001</v>
      </c>
      <c r="K195" s="37">
        <v>5.6589999999999998</v>
      </c>
      <c r="L195" s="37">
        <v>5.476</v>
      </c>
      <c r="M195" s="37">
        <v>36.563000000000002</v>
      </c>
      <c r="N195" s="37">
        <v>46.32</v>
      </c>
      <c r="O195" s="37">
        <v>64.804000000000002</v>
      </c>
      <c r="P195" s="37">
        <v>410.07499999999999</v>
      </c>
    </row>
    <row r="196" spans="1:16" ht="12.75" customHeight="1" thickBot="1" x14ac:dyDescent="0.3">
      <c r="A196" s="143"/>
      <c r="B196" s="159"/>
      <c r="C196" s="37" t="s">
        <v>31</v>
      </c>
      <c r="D196" s="36">
        <v>2507.2669999999998</v>
      </c>
      <c r="E196" s="37">
        <v>2150.569</v>
      </c>
      <c r="F196" s="37">
        <v>2162.9679999999998</v>
      </c>
      <c r="G196" s="37">
        <v>1207.5940000000001</v>
      </c>
      <c r="H196" s="37">
        <v>351.82600000000002</v>
      </c>
      <c r="I196" s="37">
        <v>194.67400000000001</v>
      </c>
      <c r="J196" s="37">
        <v>110.318</v>
      </c>
      <c r="K196" s="37">
        <v>201.16499999999999</v>
      </c>
      <c r="L196" s="37">
        <v>194.90100000000001</v>
      </c>
      <c r="M196" s="37">
        <v>1265.9639999999999</v>
      </c>
      <c r="N196" s="37">
        <v>1600.4169999999999</v>
      </c>
      <c r="O196" s="37">
        <v>2235.451</v>
      </c>
      <c r="P196" s="37">
        <v>14183.114</v>
      </c>
    </row>
    <row r="197" spans="1:16" ht="12.75" customHeight="1" thickBot="1" x14ac:dyDescent="0.3">
      <c r="A197" s="142" t="s">
        <v>40</v>
      </c>
      <c r="B197" s="151" t="s">
        <v>35</v>
      </c>
      <c r="C197" s="37" t="s">
        <v>26</v>
      </c>
      <c r="D197" s="37">
        <v>74.037999999999997</v>
      </c>
      <c r="E197" s="37">
        <v>63.478999999999999</v>
      </c>
      <c r="F197" s="37">
        <v>63.826999999999998</v>
      </c>
      <c r="G197" s="37">
        <v>35.499000000000002</v>
      </c>
      <c r="H197" s="37">
        <v>5.9290000000000003</v>
      </c>
      <c r="I197" s="37">
        <v>0</v>
      </c>
      <c r="J197" s="37">
        <v>0</v>
      </c>
      <c r="K197" s="37">
        <v>0</v>
      </c>
      <c r="L197" s="37">
        <v>0</v>
      </c>
      <c r="M197" s="37">
        <v>37.22</v>
      </c>
      <c r="N197" s="37">
        <v>47.151000000000003</v>
      </c>
      <c r="O197" s="37">
        <v>65.974999999999994</v>
      </c>
      <c r="P197" s="37">
        <v>393.11799999999999</v>
      </c>
    </row>
    <row r="198" spans="1:16" ht="12.75" customHeight="1" thickBot="1" x14ac:dyDescent="0.3">
      <c r="A198" s="143"/>
      <c r="B198" s="159"/>
      <c r="C198" s="37" t="s">
        <v>27</v>
      </c>
      <c r="D198" s="37">
        <v>3.0579999999999998</v>
      </c>
      <c r="E198" s="37">
        <v>2.8610000000000002</v>
      </c>
      <c r="F198" s="37">
        <v>3.0579999999999998</v>
      </c>
      <c r="G198" s="37">
        <v>2.9590000000000001</v>
      </c>
      <c r="H198" s="37">
        <v>2.6339999999999999</v>
      </c>
      <c r="I198" s="37">
        <v>2.4660000000000002</v>
      </c>
      <c r="J198" s="37">
        <v>1.397</v>
      </c>
      <c r="K198" s="37">
        <v>2.5489999999999999</v>
      </c>
      <c r="L198" s="37">
        <v>2.5499999999999998</v>
      </c>
      <c r="M198" s="37">
        <v>3.0579999999999998</v>
      </c>
      <c r="N198" s="37">
        <v>2.9590000000000001</v>
      </c>
      <c r="O198" s="37">
        <v>3.0579999999999998</v>
      </c>
      <c r="P198" s="37">
        <v>32.606999999999999</v>
      </c>
    </row>
    <row r="199" spans="1:16" ht="12.75" customHeight="1" thickBot="1" x14ac:dyDescent="0.3">
      <c r="A199" s="143"/>
      <c r="B199" s="159"/>
      <c r="C199" s="37" t="s">
        <v>28</v>
      </c>
      <c r="D199" s="37">
        <v>0</v>
      </c>
      <c r="E199" s="37">
        <v>0</v>
      </c>
      <c r="F199" s="37">
        <v>0</v>
      </c>
      <c r="G199" s="37">
        <v>0</v>
      </c>
      <c r="H199" s="37">
        <v>0</v>
      </c>
      <c r="I199" s="37">
        <v>0</v>
      </c>
      <c r="J199" s="37">
        <v>0</v>
      </c>
      <c r="K199" s="37">
        <v>0</v>
      </c>
      <c r="L199" s="37">
        <v>0</v>
      </c>
      <c r="M199" s="37">
        <v>0</v>
      </c>
      <c r="N199" s="37">
        <v>0</v>
      </c>
      <c r="O199" s="37">
        <v>0</v>
      </c>
      <c r="P199" s="37">
        <v>0</v>
      </c>
    </row>
    <row r="200" spans="1:16" ht="12.75" customHeight="1" thickBot="1" x14ac:dyDescent="0.3">
      <c r="A200" s="143"/>
      <c r="B200" s="159"/>
      <c r="C200" s="37" t="s">
        <v>29</v>
      </c>
      <c r="D200" s="37">
        <v>0</v>
      </c>
      <c r="E200" s="37">
        <v>0</v>
      </c>
      <c r="F200" s="37">
        <v>0</v>
      </c>
      <c r="G200" s="37">
        <v>0</v>
      </c>
      <c r="H200" s="37">
        <v>0</v>
      </c>
      <c r="I200" s="37">
        <v>0</v>
      </c>
      <c r="J200" s="37">
        <v>0</v>
      </c>
      <c r="K200" s="37">
        <v>0</v>
      </c>
      <c r="L200" s="37">
        <v>0</v>
      </c>
      <c r="M200" s="37">
        <v>0</v>
      </c>
      <c r="N200" s="37">
        <v>0</v>
      </c>
      <c r="O200" s="37">
        <v>0</v>
      </c>
      <c r="P200" s="37">
        <v>0</v>
      </c>
    </row>
    <row r="201" spans="1:16" ht="12.75" customHeight="1" thickBot="1" x14ac:dyDescent="0.3">
      <c r="A201" s="143"/>
      <c r="B201" s="159"/>
      <c r="C201" s="37" t="s">
        <v>30</v>
      </c>
      <c r="D201" s="37">
        <v>5.383</v>
      </c>
      <c r="E201" s="37">
        <v>4.6189999999999998</v>
      </c>
      <c r="F201" s="37">
        <v>4.6459999999999999</v>
      </c>
      <c r="G201" s="37">
        <v>2.5990000000000002</v>
      </c>
      <c r="H201" s="37">
        <v>0.437</v>
      </c>
      <c r="I201" s="37">
        <v>0</v>
      </c>
      <c r="J201" s="37">
        <v>0</v>
      </c>
      <c r="K201" s="37">
        <v>0</v>
      </c>
      <c r="L201" s="37">
        <v>0</v>
      </c>
      <c r="M201" s="37">
        <v>2.7250000000000001</v>
      </c>
      <c r="N201" s="37">
        <v>3.4409999999999998</v>
      </c>
      <c r="O201" s="37">
        <v>4.8010000000000002</v>
      </c>
      <c r="P201" s="37">
        <v>28.651</v>
      </c>
    </row>
    <row r="202" spans="1:16" ht="12.75" customHeight="1" thickBot="1" x14ac:dyDescent="0.3">
      <c r="A202" s="143"/>
      <c r="B202" s="159"/>
      <c r="C202" s="37" t="s">
        <v>31</v>
      </c>
      <c r="D202" s="37">
        <v>82.478999999999999</v>
      </c>
      <c r="E202" s="37">
        <v>70.959000000000003</v>
      </c>
      <c r="F202" s="37">
        <v>71.531000000000006</v>
      </c>
      <c r="G202" s="37">
        <v>41.057000000000002</v>
      </c>
      <c r="H202" s="37">
        <v>9</v>
      </c>
      <c r="I202" s="37">
        <v>2.4660000000000002</v>
      </c>
      <c r="J202" s="37">
        <v>1.397</v>
      </c>
      <c r="K202" s="37">
        <v>2.5489999999999999</v>
      </c>
      <c r="L202" s="37">
        <v>2.5499999999999998</v>
      </c>
      <c r="M202" s="37">
        <v>43.003</v>
      </c>
      <c r="N202" s="37">
        <v>53.551000000000002</v>
      </c>
      <c r="O202" s="37">
        <v>73.834000000000003</v>
      </c>
      <c r="P202" s="37">
        <v>454.37599999999998</v>
      </c>
    </row>
    <row r="203" spans="1:16" ht="12.75" customHeight="1" thickBot="1" x14ac:dyDescent="0.3">
      <c r="A203" s="138" t="s">
        <v>36</v>
      </c>
      <c r="B203" s="139"/>
      <c r="C203" s="37" t="s">
        <v>26</v>
      </c>
      <c r="D203" s="36">
        <v>4006.0520000000001</v>
      </c>
      <c r="E203" s="37">
        <v>3427.5320000000002</v>
      </c>
      <c r="F203" s="37">
        <v>3440.7849999999999</v>
      </c>
      <c r="G203" s="37">
        <v>1875.809</v>
      </c>
      <c r="H203" s="37">
        <v>304.43400000000003</v>
      </c>
      <c r="I203" s="37">
        <v>0</v>
      </c>
      <c r="J203" s="37">
        <v>0</v>
      </c>
      <c r="K203" s="37">
        <v>0</v>
      </c>
      <c r="L203" s="37">
        <v>0</v>
      </c>
      <c r="M203" s="37">
        <v>1968.09</v>
      </c>
      <c r="N203" s="37">
        <v>2520.7449999999999</v>
      </c>
      <c r="O203" s="37">
        <v>3559.7860000000001</v>
      </c>
      <c r="P203" s="37">
        <v>21103.233</v>
      </c>
    </row>
    <row r="204" spans="1:16" ht="12.75" customHeight="1" thickBot="1" x14ac:dyDescent="0.3">
      <c r="A204" s="140"/>
      <c r="B204" s="141"/>
      <c r="C204" s="37" t="s">
        <v>27</v>
      </c>
      <c r="D204" s="37">
        <v>241.55600000000001</v>
      </c>
      <c r="E204" s="37">
        <v>225.97300000000001</v>
      </c>
      <c r="F204" s="37">
        <v>241.55600000000001</v>
      </c>
      <c r="G204" s="37">
        <v>233.76400000000001</v>
      </c>
      <c r="H204" s="37">
        <v>206.46899999999999</v>
      </c>
      <c r="I204" s="37">
        <v>192.71799999999999</v>
      </c>
      <c r="J204" s="37">
        <v>109.209</v>
      </c>
      <c r="K204" s="37">
        <v>199.143</v>
      </c>
      <c r="L204" s="37">
        <v>199.32900000000001</v>
      </c>
      <c r="M204" s="37">
        <v>241.55600000000001</v>
      </c>
      <c r="N204" s="37">
        <v>233.76400000000001</v>
      </c>
      <c r="O204" s="37">
        <v>241.55600000000001</v>
      </c>
      <c r="P204" s="37">
        <v>2566.5929999999998</v>
      </c>
    </row>
    <row r="205" spans="1:16" ht="12.75" customHeight="1" thickBot="1" x14ac:dyDescent="0.3">
      <c r="A205" s="140"/>
      <c r="B205" s="141"/>
      <c r="C205" s="37" t="s">
        <v>28</v>
      </c>
      <c r="D205" s="37">
        <v>0</v>
      </c>
      <c r="E205" s="37">
        <v>0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7">
        <v>0</v>
      </c>
      <c r="O205" s="37">
        <v>0</v>
      </c>
      <c r="P205" s="37">
        <v>0</v>
      </c>
    </row>
    <row r="206" spans="1:16" ht="12.75" customHeight="1" thickBot="1" x14ac:dyDescent="0.3">
      <c r="A206" s="140"/>
      <c r="B206" s="141"/>
      <c r="C206" s="37" t="s">
        <v>29</v>
      </c>
      <c r="D206" s="37">
        <v>188.62200000000001</v>
      </c>
      <c r="E206" s="37">
        <v>176.453</v>
      </c>
      <c r="F206" s="37">
        <v>188.62200000000001</v>
      </c>
      <c r="G206" s="37">
        <v>182.53700000000001</v>
      </c>
      <c r="H206" s="37">
        <v>188.62200000000001</v>
      </c>
      <c r="I206" s="37">
        <v>182.53700000000001</v>
      </c>
      <c r="J206" s="37">
        <v>103.438</v>
      </c>
      <c r="K206" s="37">
        <v>188.62200000000001</v>
      </c>
      <c r="L206" s="37">
        <v>182.53700000000001</v>
      </c>
      <c r="M206" s="37">
        <v>188.62200000000001</v>
      </c>
      <c r="N206" s="37">
        <v>182.53700000000001</v>
      </c>
      <c r="O206" s="37">
        <v>188.62200000000001</v>
      </c>
      <c r="P206" s="37">
        <v>2141.7710000000002</v>
      </c>
    </row>
    <row r="207" spans="1:16" ht="12.75" customHeight="1" thickBot="1" x14ac:dyDescent="0.3">
      <c r="A207" s="140"/>
      <c r="B207" s="141"/>
      <c r="C207" s="37" t="s">
        <v>30</v>
      </c>
      <c r="D207" s="37">
        <v>78.102000000000004</v>
      </c>
      <c r="E207" s="37">
        <v>66.975999999999999</v>
      </c>
      <c r="F207" s="37">
        <v>67.338999999999999</v>
      </c>
      <c r="G207" s="37">
        <v>37.478000000000002</v>
      </c>
      <c r="H207" s="37">
        <v>10.462</v>
      </c>
      <c r="I207" s="37">
        <v>5.476</v>
      </c>
      <c r="J207" s="37">
        <v>3.1040000000000001</v>
      </c>
      <c r="K207" s="37">
        <v>5.6589999999999998</v>
      </c>
      <c r="L207" s="37">
        <v>5.476</v>
      </c>
      <c r="M207" s="37">
        <v>39.287999999999997</v>
      </c>
      <c r="N207" s="37">
        <v>49.761000000000003</v>
      </c>
      <c r="O207" s="37">
        <v>69.605000000000004</v>
      </c>
      <c r="P207" s="37">
        <v>438.726</v>
      </c>
    </row>
    <row r="208" spans="1:16" ht="12.75" customHeight="1" thickBot="1" x14ac:dyDescent="0.3">
      <c r="A208" s="140"/>
      <c r="B208" s="141"/>
      <c r="C208" s="37" t="s">
        <v>31</v>
      </c>
      <c r="D208" s="36">
        <v>4514.3320000000003</v>
      </c>
      <c r="E208" s="37">
        <v>3896.9340000000002</v>
      </c>
      <c r="F208" s="37">
        <v>3938.3020000000001</v>
      </c>
      <c r="G208" s="37">
        <v>2329.5880000000002</v>
      </c>
      <c r="H208" s="37">
        <v>709.98699999999997</v>
      </c>
      <c r="I208" s="37">
        <v>380.73099999999999</v>
      </c>
      <c r="J208" s="37">
        <v>215.751</v>
      </c>
      <c r="K208" s="37">
        <v>393.42399999999998</v>
      </c>
      <c r="L208" s="37">
        <v>387.34199999999998</v>
      </c>
      <c r="M208" s="37">
        <v>2437.556</v>
      </c>
      <c r="N208" s="37">
        <v>2986.8069999999998</v>
      </c>
      <c r="O208" s="37">
        <v>4059.569</v>
      </c>
      <c r="P208" s="37">
        <v>26250.323</v>
      </c>
    </row>
    <row r="209" spans="1:16" ht="12.75" customHeight="1" thickBot="1" x14ac:dyDescent="0.3">
      <c r="A209" s="163" t="s">
        <v>48</v>
      </c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  <c r="L209" s="164"/>
      <c r="M209" s="164"/>
      <c r="N209" s="164"/>
      <c r="O209" s="164"/>
      <c r="P209" s="165"/>
    </row>
    <row r="210" spans="1:16" ht="12.75" customHeight="1" thickBot="1" x14ac:dyDescent="0.3">
      <c r="A210" s="179" t="s">
        <v>42</v>
      </c>
      <c r="B210" s="183" t="s">
        <v>9</v>
      </c>
      <c r="C210" s="151"/>
      <c r="D210" s="153" t="s">
        <v>115</v>
      </c>
      <c r="E210" s="154"/>
      <c r="F210" s="154"/>
      <c r="G210" s="154"/>
      <c r="H210" s="154"/>
      <c r="I210" s="154"/>
      <c r="J210" s="154"/>
      <c r="K210" s="154"/>
      <c r="L210" s="154"/>
      <c r="M210" s="154"/>
      <c r="N210" s="154"/>
      <c r="O210" s="154"/>
      <c r="P210" s="155"/>
    </row>
    <row r="211" spans="1:16" ht="12.75" customHeight="1" thickBot="1" x14ac:dyDescent="0.3">
      <c r="A211" s="180"/>
      <c r="B211" s="182"/>
      <c r="C211" s="152"/>
      <c r="D211" s="36" t="s">
        <v>10</v>
      </c>
      <c r="E211" s="41" t="s">
        <v>11</v>
      </c>
      <c r="F211" s="35" t="s">
        <v>12</v>
      </c>
      <c r="G211" s="36" t="s">
        <v>13</v>
      </c>
      <c r="H211" s="35" t="s">
        <v>14</v>
      </c>
      <c r="I211" s="35" t="s">
        <v>15</v>
      </c>
      <c r="J211" s="35" t="s">
        <v>16</v>
      </c>
      <c r="K211" s="36" t="s">
        <v>17</v>
      </c>
      <c r="L211" s="37" t="s">
        <v>18</v>
      </c>
      <c r="M211" s="41" t="s">
        <v>19</v>
      </c>
      <c r="N211" s="36" t="s">
        <v>20</v>
      </c>
      <c r="O211" s="41" t="s">
        <v>21</v>
      </c>
      <c r="P211" s="35" t="s">
        <v>22</v>
      </c>
    </row>
    <row r="212" spans="1:16" ht="12.75" customHeight="1" thickBot="1" x14ac:dyDescent="0.3">
      <c r="A212" s="142" t="s">
        <v>43</v>
      </c>
      <c r="B212" s="151" t="s">
        <v>38</v>
      </c>
      <c r="C212" s="37" t="s">
        <v>26</v>
      </c>
      <c r="D212" s="36">
        <v>1928.0840000000001</v>
      </c>
      <c r="E212" s="37">
        <v>1659.865</v>
      </c>
      <c r="F212" s="37">
        <v>1674.068</v>
      </c>
      <c r="G212" s="37">
        <v>966.69399999999996</v>
      </c>
      <c r="H212" s="37">
        <v>169.80699999999999</v>
      </c>
      <c r="I212" s="37">
        <v>0</v>
      </c>
      <c r="J212" s="37">
        <v>0</v>
      </c>
      <c r="K212" s="37">
        <v>0</v>
      </c>
      <c r="L212" s="37">
        <v>0</v>
      </c>
      <c r="M212" s="37">
        <v>1012.2859999999999</v>
      </c>
      <c r="N212" s="37">
        <v>1256.508</v>
      </c>
      <c r="O212" s="37">
        <v>1727.548</v>
      </c>
      <c r="P212" s="37">
        <v>10394.86</v>
      </c>
    </row>
    <row r="213" spans="1:16" ht="12.75" customHeight="1" thickBot="1" x14ac:dyDescent="0.3">
      <c r="A213" s="143"/>
      <c r="B213" s="159"/>
      <c r="C213" s="37" t="s">
        <v>27</v>
      </c>
      <c r="D213" s="37">
        <v>151.30699999999999</v>
      </c>
      <c r="E213" s="37">
        <v>141.54599999999999</v>
      </c>
      <c r="F213" s="37">
        <v>151.30699999999999</v>
      </c>
      <c r="G213" s="37">
        <v>146.422</v>
      </c>
      <c r="H213" s="37">
        <v>134.65299999999999</v>
      </c>
      <c r="I213" s="37">
        <v>124.7</v>
      </c>
      <c r="J213" s="37">
        <v>128.86099999999999</v>
      </c>
      <c r="K213" s="37">
        <v>70.665999999999997</v>
      </c>
      <c r="L213" s="37">
        <v>124.7</v>
      </c>
      <c r="M213" s="37">
        <v>151.30699999999999</v>
      </c>
      <c r="N213" s="37">
        <v>146.422</v>
      </c>
      <c r="O213" s="37">
        <v>151.30699999999999</v>
      </c>
      <c r="P213" s="37">
        <v>1623.1980000000001</v>
      </c>
    </row>
    <row r="214" spans="1:16" ht="12.75" customHeight="1" thickBot="1" x14ac:dyDescent="0.3">
      <c r="A214" s="143"/>
      <c r="B214" s="159"/>
      <c r="C214" s="37" t="s">
        <v>28</v>
      </c>
      <c r="D214" s="37">
        <v>63.988</v>
      </c>
      <c r="E214" s="37">
        <v>55.198</v>
      </c>
      <c r="F214" s="37">
        <v>55.756999999999998</v>
      </c>
      <c r="G214" s="37">
        <v>32.783000000000001</v>
      </c>
      <c r="H214" s="37">
        <v>5.891</v>
      </c>
      <c r="I214" s="37">
        <v>0</v>
      </c>
      <c r="J214" s="37">
        <v>0</v>
      </c>
      <c r="K214" s="37">
        <v>0</v>
      </c>
      <c r="L214" s="37">
        <v>0</v>
      </c>
      <c r="M214" s="37">
        <v>34.308999999999997</v>
      </c>
      <c r="N214" s="37">
        <v>42.173999999999999</v>
      </c>
      <c r="O214" s="37">
        <v>57.488999999999997</v>
      </c>
      <c r="P214" s="37">
        <v>347.589</v>
      </c>
    </row>
    <row r="215" spans="1:16" ht="12.75" customHeight="1" thickBot="1" x14ac:dyDescent="0.3">
      <c r="A215" s="143"/>
      <c r="B215" s="159"/>
      <c r="C215" s="37" t="s">
        <v>29</v>
      </c>
      <c r="D215" s="37">
        <v>0</v>
      </c>
      <c r="E215" s="37">
        <v>0</v>
      </c>
      <c r="F215" s="37">
        <v>0</v>
      </c>
      <c r="G215" s="37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37">
        <v>0</v>
      </c>
      <c r="O215" s="37">
        <v>0</v>
      </c>
      <c r="P215" s="37">
        <v>0</v>
      </c>
    </row>
    <row r="216" spans="1:16" ht="12.75" customHeight="1" thickBot="1" x14ac:dyDescent="0.3">
      <c r="A216" s="143"/>
      <c r="B216" s="159"/>
      <c r="C216" s="37" t="s">
        <v>30</v>
      </c>
      <c r="D216" s="37">
        <v>8.5000000000000006E-2</v>
      </c>
      <c r="E216" s="37">
        <v>7.2999999999999995E-2</v>
      </c>
      <c r="F216" s="37">
        <v>7.3999999999999996E-2</v>
      </c>
      <c r="G216" s="37">
        <v>4.2999999999999997E-2</v>
      </c>
      <c r="H216" s="37">
        <v>8.0000000000000002E-3</v>
      </c>
      <c r="I216" s="37">
        <v>0</v>
      </c>
      <c r="J216" s="37">
        <v>0</v>
      </c>
      <c r="K216" s="37">
        <v>0</v>
      </c>
      <c r="L216" s="37">
        <v>0</v>
      </c>
      <c r="M216" s="37">
        <v>4.4999999999999998E-2</v>
      </c>
      <c r="N216" s="37">
        <v>5.6000000000000001E-2</v>
      </c>
      <c r="O216" s="37">
        <v>7.5999999999999998E-2</v>
      </c>
      <c r="P216" s="37">
        <v>0.46</v>
      </c>
    </row>
    <row r="217" spans="1:16" ht="12.75" customHeight="1" thickBot="1" x14ac:dyDescent="0.3">
      <c r="A217" s="143"/>
      <c r="B217" s="159"/>
      <c r="C217" s="37" t="s">
        <v>31</v>
      </c>
      <c r="D217" s="36">
        <v>2143.4639999999999</v>
      </c>
      <c r="E217" s="37">
        <v>1856.682</v>
      </c>
      <c r="F217" s="37">
        <v>1881.2059999999999</v>
      </c>
      <c r="G217" s="37">
        <v>1145.942</v>
      </c>
      <c r="H217" s="37">
        <v>310.35899999999998</v>
      </c>
      <c r="I217" s="37">
        <v>124.7</v>
      </c>
      <c r="J217" s="37">
        <v>128.86099999999999</v>
      </c>
      <c r="K217" s="37">
        <v>70.665999999999997</v>
      </c>
      <c r="L217" s="37">
        <v>124.7</v>
      </c>
      <c r="M217" s="37">
        <v>1197.9469999999999</v>
      </c>
      <c r="N217" s="37">
        <v>1445.16</v>
      </c>
      <c r="O217" s="37">
        <v>1936.42</v>
      </c>
      <c r="P217" s="37">
        <v>12366.107</v>
      </c>
    </row>
    <row r="218" spans="1:16" ht="12.75" customHeight="1" thickBot="1" x14ac:dyDescent="0.3">
      <c r="A218" s="142" t="s">
        <v>32</v>
      </c>
      <c r="B218" s="151" t="s">
        <v>0</v>
      </c>
      <c r="C218" s="37" t="s">
        <v>26</v>
      </c>
      <c r="D218" s="37">
        <v>14.253</v>
      </c>
      <c r="E218" s="37">
        <v>12.407</v>
      </c>
      <c r="F218" s="37">
        <v>12.617000000000001</v>
      </c>
      <c r="G218" s="37">
        <v>8</v>
      </c>
      <c r="H218" s="37">
        <v>1.5669999999999999</v>
      </c>
      <c r="I218" s="37">
        <v>0</v>
      </c>
      <c r="J218" s="37">
        <v>0</v>
      </c>
      <c r="K218" s="37">
        <v>0</v>
      </c>
      <c r="L218" s="37">
        <v>0</v>
      </c>
      <c r="M218" s="37">
        <v>8.3529999999999998</v>
      </c>
      <c r="N218" s="37">
        <v>9.8680000000000003</v>
      </c>
      <c r="O218" s="37">
        <v>12.961</v>
      </c>
      <c r="P218" s="37">
        <v>80.025999999999996</v>
      </c>
    </row>
    <row r="219" spans="1:16" ht="12.75" customHeight="1" thickBot="1" x14ac:dyDescent="0.3">
      <c r="A219" s="143"/>
      <c r="B219" s="159"/>
      <c r="C219" s="37" t="s">
        <v>27</v>
      </c>
      <c r="D219" s="37">
        <v>43.954999999999998</v>
      </c>
      <c r="E219" s="37">
        <v>41.119</v>
      </c>
      <c r="F219" s="37">
        <v>43.954999999999998</v>
      </c>
      <c r="G219" s="37">
        <v>42.536999999999999</v>
      </c>
      <c r="H219" s="37">
        <v>43.954999999999998</v>
      </c>
      <c r="I219" s="37">
        <v>42.536999999999999</v>
      </c>
      <c r="J219" s="37">
        <v>43.954999999999998</v>
      </c>
      <c r="K219" s="37">
        <v>24.103999999999999</v>
      </c>
      <c r="L219" s="37">
        <v>42.536999999999999</v>
      </c>
      <c r="M219" s="37">
        <v>43.954999999999998</v>
      </c>
      <c r="N219" s="37">
        <v>42.536999999999999</v>
      </c>
      <c r="O219" s="37">
        <v>43.954999999999998</v>
      </c>
      <c r="P219" s="37">
        <v>499.101</v>
      </c>
    </row>
    <row r="220" spans="1:16" ht="12.75" customHeight="1" thickBot="1" x14ac:dyDescent="0.3">
      <c r="A220" s="143"/>
      <c r="B220" s="159"/>
      <c r="C220" s="37" t="s">
        <v>28</v>
      </c>
      <c r="D220" s="37">
        <v>0.37</v>
      </c>
      <c r="E220" s="37">
        <v>0.32300000000000001</v>
      </c>
      <c r="F220" s="37">
        <v>0.32900000000000001</v>
      </c>
      <c r="G220" s="37">
        <v>0.21199999999999999</v>
      </c>
      <c r="H220" s="37">
        <v>4.2000000000000003E-2</v>
      </c>
      <c r="I220" s="37">
        <v>0</v>
      </c>
      <c r="J220" s="37">
        <v>0</v>
      </c>
      <c r="K220" s="37">
        <v>0</v>
      </c>
      <c r="L220" s="37">
        <v>0</v>
      </c>
      <c r="M220" s="37">
        <v>0.222</v>
      </c>
      <c r="N220" s="37">
        <v>0.25900000000000001</v>
      </c>
      <c r="O220" s="37">
        <v>0.33700000000000002</v>
      </c>
      <c r="P220" s="37">
        <v>2.0939999999999999</v>
      </c>
    </row>
    <row r="221" spans="1:16" ht="12.75" customHeight="1" thickBot="1" x14ac:dyDescent="0.3">
      <c r="A221" s="143"/>
      <c r="B221" s="159"/>
      <c r="C221" s="37" t="s">
        <v>29</v>
      </c>
      <c r="D221" s="37">
        <v>0</v>
      </c>
      <c r="E221" s="37">
        <v>0</v>
      </c>
      <c r="F221" s="37">
        <v>0</v>
      </c>
      <c r="G221" s="37">
        <v>0</v>
      </c>
      <c r="H221" s="37">
        <v>0</v>
      </c>
      <c r="I221" s="37">
        <v>0</v>
      </c>
      <c r="J221" s="37">
        <v>0</v>
      </c>
      <c r="K221" s="37">
        <v>0</v>
      </c>
      <c r="L221" s="37">
        <v>0</v>
      </c>
      <c r="M221" s="37">
        <v>0</v>
      </c>
      <c r="N221" s="37">
        <v>0</v>
      </c>
      <c r="O221" s="37">
        <v>0</v>
      </c>
      <c r="P221" s="37">
        <v>0</v>
      </c>
    </row>
    <row r="222" spans="1:16" ht="12.75" customHeight="1" thickBot="1" x14ac:dyDescent="0.3">
      <c r="A222" s="143"/>
      <c r="B222" s="159"/>
      <c r="C222" s="37" t="s">
        <v>30</v>
      </c>
      <c r="D222" s="37">
        <v>8.3000000000000004E-2</v>
      </c>
      <c r="E222" s="37">
        <v>7.1999999999999995E-2</v>
      </c>
      <c r="F222" s="37">
        <v>7.1999999999999995E-2</v>
      </c>
      <c r="G222" s="37">
        <v>4.2000000000000003E-2</v>
      </c>
      <c r="H222" s="37">
        <v>8.0000000000000002E-3</v>
      </c>
      <c r="I222" s="37">
        <v>0</v>
      </c>
      <c r="J222" s="37">
        <v>0</v>
      </c>
      <c r="K222" s="37">
        <v>0</v>
      </c>
      <c r="L222" s="37">
        <v>0</v>
      </c>
      <c r="M222" s="37">
        <v>4.3999999999999997E-2</v>
      </c>
      <c r="N222" s="37">
        <v>5.5E-2</v>
      </c>
      <c r="O222" s="37">
        <v>7.4999999999999997E-2</v>
      </c>
      <c r="P222" s="37">
        <v>0.45100000000000001</v>
      </c>
    </row>
    <row r="223" spans="1:16" ht="12.75" customHeight="1" thickBot="1" x14ac:dyDescent="0.3">
      <c r="A223" s="143"/>
      <c r="B223" s="159"/>
      <c r="C223" s="37" t="s">
        <v>31</v>
      </c>
      <c r="D223" s="37">
        <v>58.661000000000001</v>
      </c>
      <c r="E223" s="37">
        <v>53.920999999999999</v>
      </c>
      <c r="F223" s="37">
        <v>56.972999999999999</v>
      </c>
      <c r="G223" s="37">
        <v>50.790999999999997</v>
      </c>
      <c r="H223" s="37">
        <v>45.572000000000003</v>
      </c>
      <c r="I223" s="37">
        <v>42.536999999999999</v>
      </c>
      <c r="J223" s="37">
        <v>43.954999999999998</v>
      </c>
      <c r="K223" s="37">
        <v>24.103999999999999</v>
      </c>
      <c r="L223" s="37">
        <v>42.536999999999999</v>
      </c>
      <c r="M223" s="37">
        <v>52.573999999999998</v>
      </c>
      <c r="N223" s="37">
        <v>52.719000000000001</v>
      </c>
      <c r="O223" s="37">
        <v>57.328000000000003</v>
      </c>
      <c r="P223" s="37">
        <v>581.67200000000003</v>
      </c>
    </row>
    <row r="224" spans="1:16" ht="12.75" customHeight="1" thickBot="1" x14ac:dyDescent="0.3">
      <c r="A224" s="142" t="s">
        <v>34</v>
      </c>
      <c r="B224" s="151" t="s">
        <v>25</v>
      </c>
      <c r="C224" s="37" t="s">
        <v>26</v>
      </c>
      <c r="D224" s="37">
        <v>114.58799999999999</v>
      </c>
      <c r="E224" s="37">
        <v>98.751999999999995</v>
      </c>
      <c r="F224" s="37">
        <v>99.676000000000002</v>
      </c>
      <c r="G224" s="37">
        <v>58.104999999999997</v>
      </c>
      <c r="H224" s="37">
        <v>10.33</v>
      </c>
      <c r="I224" s="37">
        <v>0</v>
      </c>
      <c r="J224" s="37">
        <v>0</v>
      </c>
      <c r="K224" s="37">
        <v>0</v>
      </c>
      <c r="L224" s="37">
        <v>0</v>
      </c>
      <c r="M224" s="37">
        <v>60.826000000000001</v>
      </c>
      <c r="N224" s="37">
        <v>75.117999999999995</v>
      </c>
      <c r="O224" s="37">
        <v>102.816</v>
      </c>
      <c r="P224" s="37">
        <v>620.21100000000001</v>
      </c>
    </row>
    <row r="225" spans="1:16" ht="12.75" customHeight="1" thickBot="1" x14ac:dyDescent="0.3">
      <c r="A225" s="143"/>
      <c r="B225" s="159"/>
      <c r="C225" s="37" t="s">
        <v>27</v>
      </c>
      <c r="D225" s="37">
        <v>29.483000000000001</v>
      </c>
      <c r="E225" s="37">
        <v>27.581</v>
      </c>
      <c r="F225" s="37">
        <v>29.483000000000001</v>
      </c>
      <c r="G225" s="37">
        <v>28.532</v>
      </c>
      <c r="H225" s="37">
        <v>25.404</v>
      </c>
      <c r="I225" s="37">
        <v>23.777000000000001</v>
      </c>
      <c r="J225" s="37">
        <v>24.568999999999999</v>
      </c>
      <c r="K225" s="37">
        <v>13.473000000000001</v>
      </c>
      <c r="L225" s="37">
        <v>24.585000000000001</v>
      </c>
      <c r="M225" s="37">
        <v>29.483000000000001</v>
      </c>
      <c r="N225" s="37">
        <v>28.532</v>
      </c>
      <c r="O225" s="37">
        <v>29.483000000000001</v>
      </c>
      <c r="P225" s="37">
        <v>314.38499999999999</v>
      </c>
    </row>
    <row r="226" spans="1:16" ht="12.75" customHeight="1" thickBot="1" x14ac:dyDescent="0.3">
      <c r="A226" s="143"/>
      <c r="B226" s="159"/>
      <c r="C226" s="37" t="s">
        <v>28</v>
      </c>
      <c r="D226" s="37">
        <v>0</v>
      </c>
      <c r="E226" s="37">
        <v>0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37">
        <v>0</v>
      </c>
      <c r="P226" s="37">
        <v>0</v>
      </c>
    </row>
    <row r="227" spans="1:16" ht="12.75" customHeight="1" thickBot="1" x14ac:dyDescent="0.3">
      <c r="A227" s="143"/>
      <c r="B227" s="159"/>
      <c r="C227" s="37" t="s">
        <v>29</v>
      </c>
      <c r="D227" s="37">
        <v>0</v>
      </c>
      <c r="E227" s="37">
        <v>0</v>
      </c>
      <c r="F227" s="37">
        <v>0</v>
      </c>
      <c r="G227" s="37">
        <v>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37">
        <v>0</v>
      </c>
      <c r="O227" s="37">
        <v>0</v>
      </c>
      <c r="P227" s="37">
        <v>0</v>
      </c>
    </row>
    <row r="228" spans="1:16" ht="12.75" customHeight="1" thickBot="1" x14ac:dyDescent="0.3">
      <c r="A228" s="143"/>
      <c r="B228" s="159"/>
      <c r="C228" s="37" t="s">
        <v>30</v>
      </c>
      <c r="D228" s="37">
        <v>0</v>
      </c>
      <c r="E228" s="37">
        <v>0</v>
      </c>
      <c r="F228" s="37">
        <v>0</v>
      </c>
      <c r="G228" s="37">
        <v>0</v>
      </c>
      <c r="H228" s="37">
        <v>0</v>
      </c>
      <c r="I228" s="37">
        <v>0</v>
      </c>
      <c r="J228" s="37">
        <v>0</v>
      </c>
      <c r="K228" s="37">
        <v>0</v>
      </c>
      <c r="L228" s="37">
        <v>0</v>
      </c>
      <c r="M228" s="37">
        <v>0</v>
      </c>
      <c r="N228" s="37">
        <v>0</v>
      </c>
      <c r="O228" s="37">
        <v>0</v>
      </c>
      <c r="P228" s="37">
        <v>0</v>
      </c>
    </row>
    <row r="229" spans="1:16" ht="12.75" customHeight="1" thickBot="1" x14ac:dyDescent="0.3">
      <c r="A229" s="143"/>
      <c r="B229" s="159"/>
      <c r="C229" s="37" t="s">
        <v>31</v>
      </c>
      <c r="D229" s="37">
        <v>144.071</v>
      </c>
      <c r="E229" s="37">
        <v>126.333</v>
      </c>
      <c r="F229" s="37">
        <v>129.15899999999999</v>
      </c>
      <c r="G229" s="37">
        <v>86.637</v>
      </c>
      <c r="H229" s="37">
        <v>35.734000000000002</v>
      </c>
      <c r="I229" s="37">
        <v>23.777000000000001</v>
      </c>
      <c r="J229" s="37">
        <v>24.568999999999999</v>
      </c>
      <c r="K229" s="37">
        <v>13.473000000000001</v>
      </c>
      <c r="L229" s="37">
        <v>24.585000000000001</v>
      </c>
      <c r="M229" s="37">
        <v>90.308999999999997</v>
      </c>
      <c r="N229" s="37">
        <v>103.65</v>
      </c>
      <c r="O229" s="37">
        <v>132.29900000000001</v>
      </c>
      <c r="P229" s="37">
        <v>934.596</v>
      </c>
    </row>
    <row r="230" spans="1:16" ht="12.75" customHeight="1" thickBot="1" x14ac:dyDescent="0.3">
      <c r="A230" s="142" t="s">
        <v>39</v>
      </c>
      <c r="B230" s="151" t="s">
        <v>1</v>
      </c>
      <c r="C230" s="37" t="s">
        <v>26</v>
      </c>
      <c r="D230" s="36">
        <v>14085.65</v>
      </c>
      <c r="E230" s="37">
        <v>12138.995000000001</v>
      </c>
      <c r="F230" s="37">
        <v>12252.58</v>
      </c>
      <c r="G230" s="37">
        <v>7142.415</v>
      </c>
      <c r="H230" s="37">
        <v>1269.758</v>
      </c>
      <c r="I230" s="37">
        <v>0</v>
      </c>
      <c r="J230" s="37">
        <v>0</v>
      </c>
      <c r="K230" s="37">
        <v>0</v>
      </c>
      <c r="L230" s="37">
        <v>0</v>
      </c>
      <c r="M230" s="37">
        <v>7476.9750000000004</v>
      </c>
      <c r="N230" s="36">
        <v>9233.7860000000001</v>
      </c>
      <c r="O230" s="37">
        <v>12638.494000000001</v>
      </c>
      <c r="P230" s="37">
        <v>76238.653000000006</v>
      </c>
    </row>
    <row r="231" spans="1:16" ht="12.75" customHeight="1" thickBot="1" x14ac:dyDescent="0.3">
      <c r="A231" s="143"/>
      <c r="B231" s="159"/>
      <c r="C231" s="37" t="s">
        <v>27</v>
      </c>
      <c r="D231" s="36">
        <v>3434.8440000000001</v>
      </c>
      <c r="E231" s="37">
        <v>3213.2379999999998</v>
      </c>
      <c r="F231" s="37">
        <v>3434.8440000000001</v>
      </c>
      <c r="G231" s="37">
        <v>3324.0360000000001</v>
      </c>
      <c r="H231" s="37">
        <v>3434.8359999999998</v>
      </c>
      <c r="I231" s="37">
        <v>3324.0360000000001</v>
      </c>
      <c r="J231" s="37">
        <v>3434.8440000000001</v>
      </c>
      <c r="K231" s="37">
        <v>1883.625</v>
      </c>
      <c r="L231" s="37">
        <v>3324.0360000000001</v>
      </c>
      <c r="M231" s="37">
        <v>3434.8440000000001</v>
      </c>
      <c r="N231" s="36">
        <v>3324.0360000000001</v>
      </c>
      <c r="O231" s="37">
        <v>3434.8440000000001</v>
      </c>
      <c r="P231" s="37">
        <v>39002.063000000002</v>
      </c>
    </row>
    <row r="232" spans="1:16" ht="12.75" customHeight="1" thickBot="1" x14ac:dyDescent="0.3">
      <c r="A232" s="143"/>
      <c r="B232" s="159"/>
      <c r="C232" s="37" t="s">
        <v>28</v>
      </c>
      <c r="D232" s="37">
        <v>0</v>
      </c>
      <c r="E232" s="37">
        <v>0</v>
      </c>
      <c r="F232" s="37">
        <v>0</v>
      </c>
      <c r="G232" s="37">
        <v>0</v>
      </c>
      <c r="H232" s="37">
        <v>0</v>
      </c>
      <c r="I232" s="37">
        <v>0</v>
      </c>
      <c r="J232" s="37">
        <v>0</v>
      </c>
      <c r="K232" s="37">
        <v>0</v>
      </c>
      <c r="L232" s="37">
        <v>0</v>
      </c>
      <c r="M232" s="37">
        <v>0</v>
      </c>
      <c r="N232" s="37">
        <v>0</v>
      </c>
      <c r="O232" s="37">
        <v>0</v>
      </c>
      <c r="P232" s="37">
        <v>0</v>
      </c>
    </row>
    <row r="233" spans="1:16" ht="12.75" customHeight="1" thickBot="1" x14ac:dyDescent="0.3">
      <c r="A233" s="143"/>
      <c r="B233" s="159"/>
      <c r="C233" s="37" t="s">
        <v>29</v>
      </c>
      <c r="D233" s="37">
        <v>0</v>
      </c>
      <c r="E233" s="37">
        <v>0</v>
      </c>
      <c r="F233" s="37">
        <v>0</v>
      </c>
      <c r="G233" s="37">
        <v>0</v>
      </c>
      <c r="H233" s="37">
        <v>0</v>
      </c>
      <c r="I233" s="37">
        <v>0</v>
      </c>
      <c r="J233" s="37">
        <v>0</v>
      </c>
      <c r="K233" s="37">
        <v>0</v>
      </c>
      <c r="L233" s="37">
        <v>0</v>
      </c>
      <c r="M233" s="37">
        <v>0</v>
      </c>
      <c r="N233" s="37">
        <v>0</v>
      </c>
      <c r="O233" s="37">
        <v>0</v>
      </c>
      <c r="P233" s="37">
        <v>0</v>
      </c>
    </row>
    <row r="234" spans="1:16" ht="12.75" customHeight="1" thickBot="1" x14ac:dyDescent="0.3">
      <c r="A234" s="143"/>
      <c r="B234" s="159"/>
      <c r="C234" s="37" t="s">
        <v>30</v>
      </c>
      <c r="D234" s="37">
        <v>0</v>
      </c>
      <c r="E234" s="37">
        <v>0</v>
      </c>
      <c r="F234" s="37">
        <v>0</v>
      </c>
      <c r="G234" s="37">
        <v>0</v>
      </c>
      <c r="H234" s="37">
        <v>0</v>
      </c>
      <c r="I234" s="37">
        <v>0</v>
      </c>
      <c r="J234" s="37">
        <v>0</v>
      </c>
      <c r="K234" s="37">
        <v>0</v>
      </c>
      <c r="L234" s="37">
        <v>0</v>
      </c>
      <c r="M234" s="37">
        <v>0</v>
      </c>
      <c r="N234" s="37">
        <v>0</v>
      </c>
      <c r="O234" s="37">
        <v>0</v>
      </c>
      <c r="P234" s="37">
        <v>0</v>
      </c>
    </row>
    <row r="235" spans="1:16" ht="12.75" customHeight="1" thickBot="1" x14ac:dyDescent="0.3">
      <c r="A235" s="143"/>
      <c r="B235" s="159"/>
      <c r="C235" s="37" t="s">
        <v>31</v>
      </c>
      <c r="D235" s="36">
        <v>17520.493999999999</v>
      </c>
      <c r="E235" s="37">
        <v>15352.233</v>
      </c>
      <c r="F235" s="37">
        <v>15687.424000000001</v>
      </c>
      <c r="G235" s="37">
        <v>10466.450999999999</v>
      </c>
      <c r="H235" s="37">
        <v>4704.5940000000001</v>
      </c>
      <c r="I235" s="37">
        <v>3324.0360000000001</v>
      </c>
      <c r="J235" s="37">
        <v>3434.8440000000001</v>
      </c>
      <c r="K235" s="37">
        <v>1883.625</v>
      </c>
      <c r="L235" s="37">
        <v>3324.0360000000001</v>
      </c>
      <c r="M235" s="37">
        <v>10911.819</v>
      </c>
      <c r="N235" s="36">
        <v>12557.822</v>
      </c>
      <c r="O235" s="37">
        <v>16073.338</v>
      </c>
      <c r="P235" s="37">
        <v>115240.716</v>
      </c>
    </row>
    <row r="236" spans="1:16" ht="12.75" customHeight="1" thickBot="1" x14ac:dyDescent="0.3">
      <c r="A236" s="142" t="s">
        <v>40</v>
      </c>
      <c r="B236" s="151" t="s">
        <v>46</v>
      </c>
      <c r="C236" s="37" t="s">
        <v>26</v>
      </c>
      <c r="D236" s="37">
        <v>867.79700000000003</v>
      </c>
      <c r="E236" s="37">
        <v>746.81899999999996</v>
      </c>
      <c r="F236" s="37">
        <v>753.01499999999999</v>
      </c>
      <c r="G236" s="37">
        <v>433.483</v>
      </c>
      <c r="H236" s="37">
        <v>75.84</v>
      </c>
      <c r="I236" s="37">
        <v>0</v>
      </c>
      <c r="J236" s="37">
        <v>0</v>
      </c>
      <c r="K236" s="37">
        <v>0</v>
      </c>
      <c r="L236" s="37">
        <v>0</v>
      </c>
      <c r="M236" s="37">
        <v>453.97399999999999</v>
      </c>
      <c r="N236" s="37">
        <v>564.44000000000005</v>
      </c>
      <c r="O236" s="37">
        <v>777.17899999999997</v>
      </c>
      <c r="P236" s="37">
        <v>4672.5469999999996</v>
      </c>
    </row>
    <row r="237" spans="1:16" ht="12.75" customHeight="1" thickBot="1" x14ac:dyDescent="0.3">
      <c r="A237" s="143"/>
      <c r="B237" s="159"/>
      <c r="C237" s="37" t="s">
        <v>27</v>
      </c>
      <c r="D237" s="37">
        <v>104.53</v>
      </c>
      <c r="E237" s="37">
        <v>97.787999999999997</v>
      </c>
      <c r="F237" s="37">
        <v>104.53</v>
      </c>
      <c r="G237" s="37">
        <v>101.158</v>
      </c>
      <c r="H237" s="37">
        <v>103.32899999999999</v>
      </c>
      <c r="I237" s="37">
        <v>99.76</v>
      </c>
      <c r="J237" s="37">
        <v>103.084</v>
      </c>
      <c r="K237" s="37">
        <v>56.530999999999999</v>
      </c>
      <c r="L237" s="37">
        <v>99.998000000000005</v>
      </c>
      <c r="M237" s="37">
        <v>104.53</v>
      </c>
      <c r="N237" s="37">
        <v>101.158</v>
      </c>
      <c r="O237" s="37">
        <v>104.53</v>
      </c>
      <c r="P237" s="37">
        <v>1180.9259999999999</v>
      </c>
    </row>
    <row r="238" spans="1:16" ht="12.75" customHeight="1" thickBot="1" x14ac:dyDescent="0.3">
      <c r="A238" s="143"/>
      <c r="B238" s="159"/>
      <c r="C238" s="37" t="s">
        <v>28</v>
      </c>
      <c r="D238" s="37">
        <v>4.7469999999999999</v>
      </c>
      <c r="E238" s="37">
        <v>4.0910000000000002</v>
      </c>
      <c r="F238" s="37">
        <v>4.1289999999999996</v>
      </c>
      <c r="G238" s="37">
        <v>2.407</v>
      </c>
      <c r="H238" s="37">
        <v>0.42799999999999999</v>
      </c>
      <c r="I238" s="37">
        <v>0</v>
      </c>
      <c r="J238" s="37">
        <v>0</v>
      </c>
      <c r="K238" s="37">
        <v>0</v>
      </c>
      <c r="L238" s="37">
        <v>0</v>
      </c>
      <c r="M238" s="37">
        <v>2.52</v>
      </c>
      <c r="N238" s="37">
        <v>3.1120000000000001</v>
      </c>
      <c r="O238" s="37">
        <v>4.2590000000000003</v>
      </c>
      <c r="P238" s="37">
        <v>25.693000000000001</v>
      </c>
    </row>
    <row r="239" spans="1:16" ht="12.75" customHeight="1" thickBot="1" x14ac:dyDescent="0.3">
      <c r="A239" s="143"/>
      <c r="B239" s="159"/>
      <c r="C239" s="37" t="s">
        <v>29</v>
      </c>
      <c r="D239" s="37">
        <v>0</v>
      </c>
      <c r="E239" s="37">
        <v>0</v>
      </c>
      <c r="F239" s="37">
        <v>0</v>
      </c>
      <c r="G239" s="37">
        <v>0</v>
      </c>
      <c r="H239" s="37">
        <v>0</v>
      </c>
      <c r="I239" s="37">
        <v>0</v>
      </c>
      <c r="J239" s="37">
        <v>0</v>
      </c>
      <c r="K239" s="37">
        <v>0</v>
      </c>
      <c r="L239" s="37">
        <v>0</v>
      </c>
      <c r="M239" s="37">
        <v>0</v>
      </c>
      <c r="N239" s="37">
        <v>0</v>
      </c>
      <c r="O239" s="37">
        <v>0</v>
      </c>
      <c r="P239" s="37">
        <v>0</v>
      </c>
    </row>
    <row r="240" spans="1:16" ht="12.75" customHeight="1" thickBot="1" x14ac:dyDescent="0.3">
      <c r="A240" s="143"/>
      <c r="B240" s="159"/>
      <c r="C240" s="37" t="s">
        <v>30</v>
      </c>
      <c r="D240" s="37">
        <v>23.32</v>
      </c>
      <c r="E240" s="37">
        <v>20.058</v>
      </c>
      <c r="F240" s="37">
        <v>20.219000000000001</v>
      </c>
      <c r="G240" s="37">
        <v>11.589</v>
      </c>
      <c r="H240" s="37">
        <v>2.0169999999999999</v>
      </c>
      <c r="I240" s="37">
        <v>0</v>
      </c>
      <c r="J240" s="37">
        <v>0</v>
      </c>
      <c r="K240" s="37">
        <v>0</v>
      </c>
      <c r="L240" s="37">
        <v>0</v>
      </c>
      <c r="M240" s="37">
        <v>12.138999999999999</v>
      </c>
      <c r="N240" s="37">
        <v>15.128</v>
      </c>
      <c r="O240" s="37">
        <v>20.870999999999999</v>
      </c>
      <c r="P240" s="37">
        <v>125.34099999999999</v>
      </c>
    </row>
    <row r="241" spans="1:16" ht="12.75" customHeight="1" thickBot="1" x14ac:dyDescent="0.3">
      <c r="A241" s="143"/>
      <c r="B241" s="159"/>
      <c r="C241" s="37" t="s">
        <v>31</v>
      </c>
      <c r="D241" s="36">
        <v>1000.394</v>
      </c>
      <c r="E241" s="37">
        <v>868.75599999999997</v>
      </c>
      <c r="F241" s="37">
        <v>881.89300000000003</v>
      </c>
      <c r="G241" s="37">
        <v>548.63699999999994</v>
      </c>
      <c r="H241" s="37">
        <v>181.614</v>
      </c>
      <c r="I241" s="37">
        <v>99.76</v>
      </c>
      <c r="J241" s="37">
        <v>103.084</v>
      </c>
      <c r="K241" s="37">
        <v>56.530999999999999</v>
      </c>
      <c r="L241" s="37">
        <v>99.998000000000005</v>
      </c>
      <c r="M241" s="37">
        <v>573.16300000000001</v>
      </c>
      <c r="N241" s="37">
        <v>683.83799999999997</v>
      </c>
      <c r="O241" s="37">
        <v>906.83900000000006</v>
      </c>
      <c r="P241" s="37">
        <v>6004.5069999999996</v>
      </c>
    </row>
    <row r="242" spans="1:16" ht="12.75" customHeight="1" thickBot="1" x14ac:dyDescent="0.3">
      <c r="A242" s="142" t="s">
        <v>41</v>
      </c>
      <c r="B242" s="151" t="s">
        <v>33</v>
      </c>
      <c r="C242" s="37" t="s">
        <v>26</v>
      </c>
      <c r="D242" s="37">
        <v>887.745</v>
      </c>
      <c r="E242" s="37">
        <v>762.22299999999996</v>
      </c>
      <c r="F242" s="37">
        <v>767.21</v>
      </c>
      <c r="G242" s="37">
        <v>432.42599999999999</v>
      </c>
      <c r="H242" s="37">
        <v>73.564999999999998</v>
      </c>
      <c r="I242" s="37">
        <v>0</v>
      </c>
      <c r="J242" s="37">
        <v>0</v>
      </c>
      <c r="K242" s="37">
        <v>0</v>
      </c>
      <c r="L242" s="37">
        <v>0</v>
      </c>
      <c r="M242" s="37">
        <v>453.185</v>
      </c>
      <c r="N242" s="37">
        <v>569.947</v>
      </c>
      <c r="O242" s="37">
        <v>792.58500000000004</v>
      </c>
      <c r="P242" s="37">
        <v>4738.8860000000004</v>
      </c>
    </row>
    <row r="243" spans="1:16" ht="12.75" customHeight="1" thickBot="1" x14ac:dyDescent="0.3">
      <c r="A243" s="143"/>
      <c r="B243" s="159"/>
      <c r="C243" s="37" t="s">
        <v>27</v>
      </c>
      <c r="D243" s="37">
        <v>83.034999999999997</v>
      </c>
      <c r="E243" s="37">
        <v>77.676000000000002</v>
      </c>
      <c r="F243" s="37">
        <v>83.034999999999997</v>
      </c>
      <c r="G243" s="37">
        <v>80.353999999999999</v>
      </c>
      <c r="H243" s="37">
        <v>83.036000000000001</v>
      </c>
      <c r="I243" s="37">
        <v>80.353999999999999</v>
      </c>
      <c r="J243" s="37">
        <v>83.034999999999997</v>
      </c>
      <c r="K243" s="37">
        <v>45.534999999999997</v>
      </c>
      <c r="L243" s="37">
        <v>80.353999999999999</v>
      </c>
      <c r="M243" s="37">
        <v>83.034999999999997</v>
      </c>
      <c r="N243" s="37">
        <v>80.353999999999999</v>
      </c>
      <c r="O243" s="37">
        <v>83.034999999999997</v>
      </c>
      <c r="P243" s="37">
        <v>942.83799999999997</v>
      </c>
    </row>
    <row r="244" spans="1:16" ht="12.75" customHeight="1" thickBot="1" x14ac:dyDescent="0.3">
      <c r="A244" s="143"/>
      <c r="B244" s="159"/>
      <c r="C244" s="37" t="s">
        <v>28</v>
      </c>
      <c r="D244" s="37">
        <v>0</v>
      </c>
      <c r="E244" s="37">
        <v>0</v>
      </c>
      <c r="F244" s="37">
        <v>0</v>
      </c>
      <c r="G244" s="37">
        <v>0</v>
      </c>
      <c r="H244" s="37">
        <v>0</v>
      </c>
      <c r="I244" s="37">
        <v>0</v>
      </c>
      <c r="J244" s="37">
        <v>0</v>
      </c>
      <c r="K244" s="37">
        <v>0</v>
      </c>
      <c r="L244" s="37">
        <v>0</v>
      </c>
      <c r="M244" s="37">
        <v>0</v>
      </c>
      <c r="N244" s="37">
        <v>0</v>
      </c>
      <c r="O244" s="37">
        <v>0</v>
      </c>
      <c r="P244" s="37">
        <v>0</v>
      </c>
    </row>
    <row r="245" spans="1:16" ht="12.75" customHeight="1" thickBot="1" x14ac:dyDescent="0.3">
      <c r="A245" s="143"/>
      <c r="B245" s="159"/>
      <c r="C245" s="37" t="s">
        <v>29</v>
      </c>
      <c r="D245" s="37">
        <v>0</v>
      </c>
      <c r="E245" s="37">
        <v>0</v>
      </c>
      <c r="F245" s="37">
        <v>0</v>
      </c>
      <c r="G245" s="37">
        <v>0</v>
      </c>
      <c r="H245" s="37">
        <v>0</v>
      </c>
      <c r="I245" s="37">
        <v>0</v>
      </c>
      <c r="J245" s="37">
        <v>0</v>
      </c>
      <c r="K245" s="37">
        <v>0</v>
      </c>
      <c r="L245" s="37">
        <v>0</v>
      </c>
      <c r="M245" s="37">
        <v>0</v>
      </c>
      <c r="N245" s="37">
        <v>0</v>
      </c>
      <c r="O245" s="37">
        <v>0</v>
      </c>
      <c r="P245" s="37">
        <v>0</v>
      </c>
    </row>
    <row r="246" spans="1:16" ht="12.75" customHeight="1" thickBot="1" x14ac:dyDescent="0.3">
      <c r="A246" s="143"/>
      <c r="B246" s="159"/>
      <c r="C246" s="37" t="s">
        <v>30</v>
      </c>
      <c r="D246" s="37">
        <v>14.016</v>
      </c>
      <c r="E246" s="37">
        <v>11.943</v>
      </c>
      <c r="F246" s="37">
        <v>11.949</v>
      </c>
      <c r="G246" s="37">
        <v>6.25</v>
      </c>
      <c r="H246" s="37">
        <v>0.95099999999999996</v>
      </c>
      <c r="I246" s="37">
        <v>0</v>
      </c>
      <c r="J246" s="37">
        <v>0</v>
      </c>
      <c r="K246" s="37">
        <v>0</v>
      </c>
      <c r="L246" s="37">
        <v>0</v>
      </c>
      <c r="M246" s="37">
        <v>6.5670000000000002</v>
      </c>
      <c r="N246" s="37">
        <v>8.6069999999999993</v>
      </c>
      <c r="O246" s="37">
        <v>12.384</v>
      </c>
      <c r="P246" s="37">
        <v>72.667000000000002</v>
      </c>
    </row>
    <row r="247" spans="1:16" ht="12.75" customHeight="1" thickBot="1" x14ac:dyDescent="0.3">
      <c r="A247" s="143"/>
      <c r="B247" s="159"/>
      <c r="C247" s="37" t="s">
        <v>31</v>
      </c>
      <c r="D247" s="37">
        <v>984.79600000000005</v>
      </c>
      <c r="E247" s="37">
        <v>851.84199999999998</v>
      </c>
      <c r="F247" s="37">
        <v>862.19399999999996</v>
      </c>
      <c r="G247" s="37">
        <v>519.03</v>
      </c>
      <c r="H247" s="37">
        <v>157.55199999999999</v>
      </c>
      <c r="I247" s="37">
        <v>80.353999999999999</v>
      </c>
      <c r="J247" s="37">
        <v>83.034999999999997</v>
      </c>
      <c r="K247" s="37">
        <v>45.534999999999997</v>
      </c>
      <c r="L247" s="37">
        <v>80.353999999999999</v>
      </c>
      <c r="M247" s="37">
        <v>542.78700000000003</v>
      </c>
      <c r="N247" s="37">
        <v>658.90800000000002</v>
      </c>
      <c r="O247" s="37">
        <v>888.00400000000002</v>
      </c>
      <c r="P247" s="37">
        <v>5754.3909999999996</v>
      </c>
    </row>
    <row r="248" spans="1:16" ht="12.75" customHeight="1" thickBot="1" x14ac:dyDescent="0.3">
      <c r="A248" s="142" t="s">
        <v>45</v>
      </c>
      <c r="B248" s="151" t="s">
        <v>35</v>
      </c>
      <c r="C248" s="37" t="s">
        <v>26</v>
      </c>
      <c r="D248" s="36">
        <v>9709.5560000000005</v>
      </c>
      <c r="E248" s="37">
        <v>8290.7469999999994</v>
      </c>
      <c r="F248" s="37">
        <v>8310.1260000000002</v>
      </c>
      <c r="G248" s="37">
        <v>4442.5330000000004</v>
      </c>
      <c r="H248" s="37">
        <v>699.98299999999995</v>
      </c>
      <c r="I248" s="37">
        <v>0</v>
      </c>
      <c r="J248" s="37">
        <v>0</v>
      </c>
      <c r="K248" s="37">
        <v>0</v>
      </c>
      <c r="L248" s="37">
        <v>0</v>
      </c>
      <c r="M248" s="37">
        <v>4664.2669999999998</v>
      </c>
      <c r="N248" s="36">
        <v>6039.1530000000002</v>
      </c>
      <c r="O248" s="37">
        <v>8604.7340000000004</v>
      </c>
      <c r="P248" s="37">
        <v>50761.099000000002</v>
      </c>
    </row>
    <row r="249" spans="1:16" ht="12.75" customHeight="1" thickBot="1" x14ac:dyDescent="0.3">
      <c r="A249" s="143"/>
      <c r="B249" s="159"/>
      <c r="C249" s="37" t="s">
        <v>27</v>
      </c>
      <c r="D249" s="37">
        <v>382.983</v>
      </c>
      <c r="E249" s="37">
        <v>358.267</v>
      </c>
      <c r="F249" s="37">
        <v>382.983</v>
      </c>
      <c r="G249" s="37">
        <v>370.62099999999998</v>
      </c>
      <c r="H249" s="37">
        <v>378.08199999999999</v>
      </c>
      <c r="I249" s="37">
        <v>364.44900000000001</v>
      </c>
      <c r="J249" s="37">
        <v>376.60399999999998</v>
      </c>
      <c r="K249" s="37">
        <v>206.518</v>
      </c>
      <c r="L249" s="37">
        <v>364.61900000000003</v>
      </c>
      <c r="M249" s="37">
        <v>382.983</v>
      </c>
      <c r="N249" s="37">
        <v>370.62099999999998</v>
      </c>
      <c r="O249" s="37">
        <v>382.983</v>
      </c>
      <c r="P249" s="37">
        <v>4321.7129999999997</v>
      </c>
    </row>
    <row r="250" spans="1:16" ht="12.75" customHeight="1" thickBot="1" x14ac:dyDescent="0.3">
      <c r="A250" s="143"/>
      <c r="B250" s="159"/>
      <c r="C250" s="37" t="s">
        <v>28</v>
      </c>
      <c r="D250" s="36">
        <v>9545.4089999999997</v>
      </c>
      <c r="E250" s="37">
        <v>8166.1779999999999</v>
      </c>
      <c r="F250" s="37">
        <v>8197.1589999999997</v>
      </c>
      <c r="G250" s="37">
        <v>4464.84</v>
      </c>
      <c r="H250" s="37">
        <v>723.65899999999999</v>
      </c>
      <c r="I250" s="37">
        <v>0</v>
      </c>
      <c r="J250" s="37">
        <v>0</v>
      </c>
      <c r="K250" s="37">
        <v>0</v>
      </c>
      <c r="L250" s="37">
        <v>0</v>
      </c>
      <c r="M250" s="37">
        <v>4684.6270000000004</v>
      </c>
      <c r="N250" s="36">
        <v>6003.0739999999996</v>
      </c>
      <c r="O250" s="37">
        <v>8480.9989999999998</v>
      </c>
      <c r="P250" s="37">
        <v>50265.945</v>
      </c>
    </row>
    <row r="251" spans="1:16" ht="12.75" customHeight="1" thickBot="1" x14ac:dyDescent="0.3">
      <c r="A251" s="143"/>
      <c r="B251" s="159"/>
      <c r="C251" s="37" t="s">
        <v>29</v>
      </c>
      <c r="D251" s="37">
        <v>284.75700000000001</v>
      </c>
      <c r="E251" s="37">
        <v>266.38600000000002</v>
      </c>
      <c r="F251" s="37">
        <v>284.75700000000001</v>
      </c>
      <c r="G251" s="37">
        <v>275.57100000000003</v>
      </c>
      <c r="H251" s="37">
        <v>284.75799999999998</v>
      </c>
      <c r="I251" s="37">
        <v>275.57100000000003</v>
      </c>
      <c r="J251" s="37">
        <v>284.75700000000001</v>
      </c>
      <c r="K251" s="37">
        <v>156.15700000000001</v>
      </c>
      <c r="L251" s="37">
        <v>275.57100000000003</v>
      </c>
      <c r="M251" s="37">
        <v>284.75700000000001</v>
      </c>
      <c r="N251" s="37">
        <v>275.57100000000003</v>
      </c>
      <c r="O251" s="37">
        <v>284.75700000000001</v>
      </c>
      <c r="P251" s="37">
        <v>3233.37</v>
      </c>
    </row>
    <row r="252" spans="1:16" ht="12.75" customHeight="1" thickBot="1" x14ac:dyDescent="0.3">
      <c r="A252" s="143"/>
      <c r="B252" s="159"/>
      <c r="C252" s="37" t="s">
        <v>30</v>
      </c>
      <c r="D252" s="37">
        <v>132.58600000000001</v>
      </c>
      <c r="E252" s="37">
        <v>112.441</v>
      </c>
      <c r="F252" s="37">
        <v>112.124</v>
      </c>
      <c r="G252" s="37">
        <v>55.895000000000003</v>
      </c>
      <c r="H252" s="37">
        <v>8.7799999999999994</v>
      </c>
      <c r="I252" s="37">
        <v>1.2490000000000001</v>
      </c>
      <c r="J252" s="37">
        <v>1.29</v>
      </c>
      <c r="K252" s="37">
        <v>0.70799999999999996</v>
      </c>
      <c r="L252" s="37">
        <v>1.2490000000000001</v>
      </c>
      <c r="M252" s="37">
        <v>58.829000000000001</v>
      </c>
      <c r="N252" s="37">
        <v>79.231999999999999</v>
      </c>
      <c r="O252" s="37">
        <v>116.432</v>
      </c>
      <c r="P252" s="37">
        <v>680.81500000000005</v>
      </c>
    </row>
    <row r="253" spans="1:16" ht="12.75" customHeight="1" thickBot="1" x14ac:dyDescent="0.3">
      <c r="A253" s="143"/>
      <c r="B253" s="159"/>
      <c r="C253" s="37" t="s">
        <v>31</v>
      </c>
      <c r="D253" s="36">
        <v>20055.291000000001</v>
      </c>
      <c r="E253" s="37">
        <v>17194.019</v>
      </c>
      <c r="F253" s="37">
        <v>17287.149000000001</v>
      </c>
      <c r="G253" s="37">
        <v>9609.4599999999991</v>
      </c>
      <c r="H253" s="37">
        <v>2095.2620000000002</v>
      </c>
      <c r="I253" s="37">
        <v>641.26900000000001</v>
      </c>
      <c r="J253" s="37">
        <v>662.65099999999995</v>
      </c>
      <c r="K253" s="37">
        <v>363.38299999999998</v>
      </c>
      <c r="L253" s="37">
        <v>641.43899999999996</v>
      </c>
      <c r="M253" s="37">
        <v>10075.463</v>
      </c>
      <c r="N253" s="36">
        <v>12767.651</v>
      </c>
      <c r="O253" s="37">
        <v>17869.904999999999</v>
      </c>
      <c r="P253" s="37">
        <v>109262.942</v>
      </c>
    </row>
    <row r="254" spans="1:16" ht="12.75" customHeight="1" thickBot="1" x14ac:dyDescent="0.3">
      <c r="A254" s="138" t="s">
        <v>36</v>
      </c>
      <c r="B254" s="139"/>
      <c r="C254" s="37" t="s">
        <v>26</v>
      </c>
      <c r="D254" s="36">
        <v>27607.672999999999</v>
      </c>
      <c r="E254" s="37">
        <v>23709.808000000001</v>
      </c>
      <c r="F254" s="37">
        <v>23869.292000000001</v>
      </c>
      <c r="G254" s="37">
        <v>13483.656000000001</v>
      </c>
      <c r="H254" s="37">
        <v>2300.85</v>
      </c>
      <c r="I254" s="37">
        <v>0</v>
      </c>
      <c r="J254" s="37">
        <v>0</v>
      </c>
      <c r="K254" s="37">
        <v>0</v>
      </c>
      <c r="L254" s="37">
        <v>0</v>
      </c>
      <c r="M254" s="37">
        <v>14129.866</v>
      </c>
      <c r="N254" s="36">
        <v>17748.82</v>
      </c>
      <c r="O254" s="37">
        <v>24656.316999999999</v>
      </c>
      <c r="P254" s="37">
        <v>147506.28200000001</v>
      </c>
    </row>
    <row r="255" spans="1:16" ht="12.75" customHeight="1" thickBot="1" x14ac:dyDescent="0.3">
      <c r="A255" s="140"/>
      <c r="B255" s="141"/>
      <c r="C255" s="37" t="s">
        <v>27</v>
      </c>
      <c r="D255" s="36">
        <v>4230.1369999999997</v>
      </c>
      <c r="E255" s="37">
        <v>3957.2150000000001</v>
      </c>
      <c r="F255" s="37">
        <v>4230.1369999999997</v>
      </c>
      <c r="G255" s="37">
        <v>4093.66</v>
      </c>
      <c r="H255" s="37">
        <v>4203.2950000000001</v>
      </c>
      <c r="I255" s="37">
        <v>4059.6129999999998</v>
      </c>
      <c r="J255" s="37">
        <v>4194.9520000000002</v>
      </c>
      <c r="K255" s="37">
        <v>2300.4520000000002</v>
      </c>
      <c r="L255" s="37">
        <v>4060.8290000000002</v>
      </c>
      <c r="M255" s="37">
        <v>4230.1369999999997</v>
      </c>
      <c r="N255" s="36">
        <v>4093.66</v>
      </c>
      <c r="O255" s="37">
        <v>4230.1369999999997</v>
      </c>
      <c r="P255" s="37">
        <v>47884.224000000002</v>
      </c>
    </row>
    <row r="256" spans="1:16" ht="12.75" customHeight="1" thickBot="1" x14ac:dyDescent="0.3">
      <c r="A256" s="140"/>
      <c r="B256" s="141"/>
      <c r="C256" s="37" t="s">
        <v>28</v>
      </c>
      <c r="D256" s="36">
        <v>9614.5139999999992</v>
      </c>
      <c r="E256" s="37">
        <v>8225.7900000000009</v>
      </c>
      <c r="F256" s="37">
        <v>8257.3739999999998</v>
      </c>
      <c r="G256" s="37">
        <v>4500.2420000000002</v>
      </c>
      <c r="H256" s="37">
        <v>730.02</v>
      </c>
      <c r="I256" s="37">
        <v>0</v>
      </c>
      <c r="J256" s="37">
        <v>0</v>
      </c>
      <c r="K256" s="37">
        <v>0</v>
      </c>
      <c r="L256" s="37">
        <v>0</v>
      </c>
      <c r="M256" s="37">
        <v>4721.6779999999999</v>
      </c>
      <c r="N256" s="36">
        <v>6048.6189999999997</v>
      </c>
      <c r="O256" s="37">
        <v>8543.0840000000007</v>
      </c>
      <c r="P256" s="37">
        <v>50641.321000000004</v>
      </c>
    </row>
    <row r="257" spans="1:36" ht="12.75" customHeight="1" thickBot="1" x14ac:dyDescent="0.3">
      <c r="A257" s="140"/>
      <c r="B257" s="141"/>
      <c r="C257" s="37" t="s">
        <v>29</v>
      </c>
      <c r="D257" s="37">
        <v>284.75700000000001</v>
      </c>
      <c r="E257" s="37">
        <v>266.38600000000002</v>
      </c>
      <c r="F257" s="37">
        <v>284.75700000000001</v>
      </c>
      <c r="G257" s="37">
        <v>275.57100000000003</v>
      </c>
      <c r="H257" s="37">
        <v>284.75799999999998</v>
      </c>
      <c r="I257" s="37">
        <v>275.57100000000003</v>
      </c>
      <c r="J257" s="37">
        <v>284.75700000000001</v>
      </c>
      <c r="K257" s="37">
        <v>156.15700000000001</v>
      </c>
      <c r="L257" s="37">
        <v>275.57100000000003</v>
      </c>
      <c r="M257" s="37">
        <v>284.75700000000001</v>
      </c>
      <c r="N257" s="37">
        <v>275.57100000000003</v>
      </c>
      <c r="O257" s="37">
        <v>284.75700000000001</v>
      </c>
      <c r="P257" s="37">
        <v>3233.37</v>
      </c>
    </row>
    <row r="258" spans="1:36" ht="12.75" customHeight="1" thickBot="1" x14ac:dyDescent="0.3">
      <c r="A258" s="140"/>
      <c r="B258" s="141"/>
      <c r="C258" s="37" t="s">
        <v>30</v>
      </c>
      <c r="D258" s="37">
        <v>170.09</v>
      </c>
      <c r="E258" s="37">
        <v>144.58699999999999</v>
      </c>
      <c r="F258" s="37">
        <v>144.43799999999999</v>
      </c>
      <c r="G258" s="37">
        <v>73.819000000000003</v>
      </c>
      <c r="H258" s="37">
        <v>11.763999999999999</v>
      </c>
      <c r="I258" s="37">
        <v>1.2490000000000001</v>
      </c>
      <c r="J258" s="37">
        <v>1.29</v>
      </c>
      <c r="K258" s="37">
        <v>0.70799999999999996</v>
      </c>
      <c r="L258" s="37">
        <v>1.2490000000000001</v>
      </c>
      <c r="M258" s="37">
        <v>77.623999999999995</v>
      </c>
      <c r="N258" s="37">
        <v>103.078</v>
      </c>
      <c r="O258" s="37">
        <v>149.83799999999999</v>
      </c>
      <c r="P258" s="37">
        <v>879.73400000000004</v>
      </c>
    </row>
    <row r="259" spans="1:36" ht="12.75" customHeight="1" thickBot="1" x14ac:dyDescent="0.3">
      <c r="A259" s="140"/>
      <c r="B259" s="141"/>
      <c r="C259" s="37" t="s">
        <v>31</v>
      </c>
      <c r="D259" s="36">
        <v>41907.171000000002</v>
      </c>
      <c r="E259" s="37">
        <v>36303.786</v>
      </c>
      <c r="F259" s="37">
        <v>36785.998</v>
      </c>
      <c r="G259" s="37">
        <v>22426.948</v>
      </c>
      <c r="H259" s="37">
        <v>7530.6869999999999</v>
      </c>
      <c r="I259" s="37">
        <v>4336.433</v>
      </c>
      <c r="J259" s="37">
        <v>4480.9989999999998</v>
      </c>
      <c r="K259" s="37">
        <v>2457.317</v>
      </c>
      <c r="L259" s="37">
        <v>4337.6490000000003</v>
      </c>
      <c r="M259" s="37">
        <v>23444.062000000002</v>
      </c>
      <c r="N259" s="36">
        <v>28269.748</v>
      </c>
      <c r="O259" s="37">
        <v>37864.133000000002</v>
      </c>
      <c r="P259" s="37">
        <v>250144.93100000001</v>
      </c>
    </row>
    <row r="260" spans="1:36" ht="12.75" hidden="1" customHeight="1" thickBot="1" x14ac:dyDescent="0.3">
      <c r="A260" s="207" t="s">
        <v>49</v>
      </c>
      <c r="B260" s="208"/>
      <c r="C260" s="208"/>
      <c r="D260" s="208"/>
      <c r="E260" s="208"/>
      <c r="F260" s="208"/>
      <c r="G260" s="208"/>
      <c r="H260" s="208"/>
      <c r="I260" s="208"/>
      <c r="J260" s="208"/>
      <c r="K260" s="208"/>
      <c r="L260" s="208"/>
      <c r="M260" s="208"/>
      <c r="N260" s="208"/>
      <c r="O260" s="208"/>
      <c r="P260" s="209"/>
      <c r="AH260" s="197" t="s">
        <v>148</v>
      </c>
    </row>
    <row r="261" spans="1:36" ht="12.75" hidden="1" customHeight="1" thickBot="1" x14ac:dyDescent="0.3">
      <c r="A261" s="210" t="s">
        <v>42</v>
      </c>
      <c r="B261" s="212" t="s">
        <v>9</v>
      </c>
      <c r="C261" s="205"/>
      <c r="D261" s="215" t="s">
        <v>115</v>
      </c>
      <c r="E261" s="216"/>
      <c r="F261" s="216"/>
      <c r="G261" s="216"/>
      <c r="H261" s="216"/>
      <c r="I261" s="216"/>
      <c r="J261" s="216"/>
      <c r="K261" s="216"/>
      <c r="L261" s="216"/>
      <c r="M261" s="216"/>
      <c r="N261" s="216"/>
      <c r="O261" s="216"/>
      <c r="P261" s="217"/>
      <c r="AH261" s="197"/>
    </row>
    <row r="262" spans="1:36" ht="12.75" hidden="1" customHeight="1" thickBot="1" x14ac:dyDescent="0.3">
      <c r="A262" s="211"/>
      <c r="B262" s="213"/>
      <c r="C262" s="214"/>
      <c r="D262" s="60" t="s">
        <v>10</v>
      </c>
      <c r="E262" s="61" t="s">
        <v>11</v>
      </c>
      <c r="F262" s="62" t="s">
        <v>12</v>
      </c>
      <c r="G262" s="60" t="s">
        <v>13</v>
      </c>
      <c r="H262" s="62" t="s">
        <v>14</v>
      </c>
      <c r="I262" s="62" t="s">
        <v>15</v>
      </c>
      <c r="J262" s="62" t="s">
        <v>16</v>
      </c>
      <c r="K262" s="60" t="s">
        <v>17</v>
      </c>
      <c r="L262" s="61" t="s">
        <v>18</v>
      </c>
      <c r="M262" s="63" t="s">
        <v>19</v>
      </c>
      <c r="N262" s="60" t="s">
        <v>20</v>
      </c>
      <c r="O262" s="63" t="s">
        <v>21</v>
      </c>
      <c r="P262" s="62" t="s">
        <v>22</v>
      </c>
      <c r="AH262" s="197"/>
      <c r="AJ262" s="43" t="s">
        <v>110</v>
      </c>
    </row>
    <row r="263" spans="1:36" ht="12.75" hidden="1" customHeight="1" thickBot="1" x14ac:dyDescent="0.3">
      <c r="A263" s="203" t="s">
        <v>43</v>
      </c>
      <c r="B263" s="205" t="s">
        <v>25</v>
      </c>
      <c r="C263" s="61" t="s">
        <v>26</v>
      </c>
      <c r="D263" s="61">
        <v>570.51800000000003</v>
      </c>
      <c r="E263" s="61">
        <v>491.67099999999999</v>
      </c>
      <c r="F263" s="61">
        <v>496.27199999999999</v>
      </c>
      <c r="G263" s="61">
        <v>289.291</v>
      </c>
      <c r="H263" s="61">
        <v>51.43</v>
      </c>
      <c r="I263" s="61">
        <v>0</v>
      </c>
      <c r="J263" s="61">
        <v>0</v>
      </c>
      <c r="K263" s="61">
        <v>0</v>
      </c>
      <c r="L263" s="61">
        <v>0</v>
      </c>
      <c r="M263" s="61">
        <v>302.84399999999999</v>
      </c>
      <c r="N263" s="61">
        <v>374</v>
      </c>
      <c r="O263" s="61">
        <v>511.90199999999999</v>
      </c>
      <c r="P263" s="61">
        <v>3087.9279999999999</v>
      </c>
      <c r="AH263" s="197"/>
    </row>
    <row r="264" spans="1:36" ht="12.75" hidden="1" customHeight="1" thickBot="1" x14ac:dyDescent="0.3">
      <c r="A264" s="204"/>
      <c r="B264" s="206"/>
      <c r="C264" s="61" t="s">
        <v>27</v>
      </c>
      <c r="D264" s="61">
        <v>163.84399999999999</v>
      </c>
      <c r="E264" s="61">
        <v>153.273</v>
      </c>
      <c r="F264" s="61">
        <v>163.84399999999999</v>
      </c>
      <c r="G264" s="61">
        <v>158.55799999999999</v>
      </c>
      <c r="H264" s="61">
        <v>141.18</v>
      </c>
      <c r="I264" s="61">
        <v>132.13300000000001</v>
      </c>
      <c r="J264" s="61">
        <v>136.536</v>
      </c>
      <c r="K264" s="61">
        <v>136.536</v>
      </c>
      <c r="L264" s="61">
        <v>136.624</v>
      </c>
      <c r="M264" s="61">
        <v>163.84399999999999</v>
      </c>
      <c r="N264" s="61">
        <v>158.55799999999999</v>
      </c>
      <c r="O264" s="61">
        <v>163.84399999999999</v>
      </c>
      <c r="P264" s="61">
        <v>1808.7739999999999</v>
      </c>
      <c r="AH264" s="197"/>
      <c r="AJ264" t="s">
        <v>145</v>
      </c>
    </row>
    <row r="265" spans="1:36" ht="12.75" hidden="1" customHeight="1" thickBot="1" x14ac:dyDescent="0.3">
      <c r="A265" s="204"/>
      <c r="B265" s="206"/>
      <c r="C265" s="61" t="s">
        <v>28</v>
      </c>
      <c r="D265" s="61">
        <v>0</v>
      </c>
      <c r="E265" s="61">
        <v>0</v>
      </c>
      <c r="F265" s="61">
        <v>0</v>
      </c>
      <c r="G265" s="61">
        <v>0</v>
      </c>
      <c r="H265" s="61">
        <v>0</v>
      </c>
      <c r="I265" s="61">
        <v>0</v>
      </c>
      <c r="J265" s="61">
        <v>0</v>
      </c>
      <c r="K265" s="61">
        <v>0</v>
      </c>
      <c r="L265" s="61">
        <v>0</v>
      </c>
      <c r="M265" s="61">
        <v>0</v>
      </c>
      <c r="N265" s="61">
        <v>0</v>
      </c>
      <c r="O265" s="61">
        <v>0</v>
      </c>
      <c r="P265" s="61">
        <v>0</v>
      </c>
      <c r="AH265" s="197"/>
      <c r="AJ265" t="s">
        <v>127</v>
      </c>
    </row>
    <row r="266" spans="1:36" ht="12.75" hidden="1" customHeight="1" thickBot="1" x14ac:dyDescent="0.3">
      <c r="A266" s="204"/>
      <c r="B266" s="206"/>
      <c r="C266" s="61" t="s">
        <v>29</v>
      </c>
      <c r="D266" s="61">
        <v>0</v>
      </c>
      <c r="E266" s="61">
        <v>0</v>
      </c>
      <c r="F266" s="61">
        <v>0</v>
      </c>
      <c r="G266" s="61">
        <v>0</v>
      </c>
      <c r="H266" s="61">
        <v>0</v>
      </c>
      <c r="I266" s="61">
        <v>0</v>
      </c>
      <c r="J266" s="61">
        <v>0</v>
      </c>
      <c r="K266" s="61">
        <v>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AH266" s="197"/>
      <c r="AJ266" t="s">
        <v>146</v>
      </c>
    </row>
    <row r="267" spans="1:36" ht="12.75" hidden="1" customHeight="1" thickBot="1" x14ac:dyDescent="0.3">
      <c r="A267" s="204"/>
      <c r="B267" s="206"/>
      <c r="C267" s="61" t="s">
        <v>30</v>
      </c>
      <c r="D267" s="61">
        <v>0</v>
      </c>
      <c r="E267" s="61">
        <v>0</v>
      </c>
      <c r="F267" s="61">
        <v>0</v>
      </c>
      <c r="G267" s="61">
        <v>0</v>
      </c>
      <c r="H267" s="61">
        <v>0</v>
      </c>
      <c r="I267" s="61">
        <v>0</v>
      </c>
      <c r="J267" s="61">
        <v>0</v>
      </c>
      <c r="K267" s="61">
        <v>0</v>
      </c>
      <c r="L267" s="61">
        <v>0</v>
      </c>
      <c r="M267" s="61">
        <v>0</v>
      </c>
      <c r="N267" s="61">
        <v>0</v>
      </c>
      <c r="O267" s="61">
        <v>0</v>
      </c>
      <c r="P267" s="61">
        <v>0</v>
      </c>
      <c r="AH267" s="197"/>
      <c r="AJ267" t="s">
        <v>147</v>
      </c>
    </row>
    <row r="268" spans="1:36" ht="12.75" hidden="1" customHeight="1" thickBot="1" x14ac:dyDescent="0.3">
      <c r="A268" s="204"/>
      <c r="B268" s="206"/>
      <c r="C268" s="61" t="s">
        <v>31</v>
      </c>
      <c r="D268" s="61">
        <v>734.36199999999997</v>
      </c>
      <c r="E268" s="61">
        <v>644.94399999999996</v>
      </c>
      <c r="F268" s="61">
        <v>660.11599999999999</v>
      </c>
      <c r="G268" s="61">
        <v>447.84899999999999</v>
      </c>
      <c r="H268" s="61">
        <v>192.61</v>
      </c>
      <c r="I268" s="61">
        <v>132.13300000000001</v>
      </c>
      <c r="J268" s="61">
        <v>136.536</v>
      </c>
      <c r="K268" s="61">
        <v>136.536</v>
      </c>
      <c r="L268" s="61">
        <v>136.624</v>
      </c>
      <c r="M268" s="61">
        <v>466.68799999999999</v>
      </c>
      <c r="N268" s="61">
        <v>532.55799999999999</v>
      </c>
      <c r="O268" s="61">
        <v>675.74599999999998</v>
      </c>
      <c r="P268" s="61">
        <v>4896.7020000000002</v>
      </c>
      <c r="AH268" s="197"/>
    </row>
    <row r="269" spans="1:36" ht="12.75" hidden="1" customHeight="1" thickBot="1" x14ac:dyDescent="0.3">
      <c r="A269" s="203" t="s">
        <v>32</v>
      </c>
      <c r="B269" s="205" t="s">
        <v>1</v>
      </c>
      <c r="C269" s="61" t="s">
        <v>26</v>
      </c>
      <c r="D269" s="61">
        <f>174.617-51.762+10.038</f>
        <v>132.893</v>
      </c>
      <c r="E269" s="61">
        <f>150.487-44.61+8.651</f>
        <v>114.52799999999999</v>
      </c>
      <c r="F269" s="61">
        <f>151.894-45.026+8.732</f>
        <v>115.6</v>
      </c>
      <c r="G269" s="61">
        <f>88.545-26.249+5.09</f>
        <v>67.38600000000001</v>
      </c>
      <c r="H269" s="61">
        <f>15.739-4.666+0.905</f>
        <v>11.978</v>
      </c>
      <c r="I269" s="61">
        <v>0</v>
      </c>
      <c r="J269" s="61">
        <v>0</v>
      </c>
      <c r="K269" s="61">
        <v>0</v>
      </c>
      <c r="L269" s="61">
        <v>0</v>
      </c>
      <c r="M269" s="61">
        <f>92.69-27.476+5.328</f>
        <v>70.542000000000002</v>
      </c>
      <c r="N269" s="61">
        <f>114.469-33.932+6.58</f>
        <v>87.11699999999999</v>
      </c>
      <c r="O269" s="61">
        <f>156.678-46.445+9.007</f>
        <v>119.24000000000001</v>
      </c>
      <c r="P269" s="61">
        <f t="shared" ref="P269:P274" si="6">SUM(D269:O269)</f>
        <v>719.28399999999999</v>
      </c>
      <c r="AH269" s="197"/>
    </row>
    <row r="270" spans="1:36" ht="12.75" hidden="1" customHeight="1" thickBot="1" x14ac:dyDescent="0.3">
      <c r="A270" s="204"/>
      <c r="B270" s="206"/>
      <c r="C270" s="61" t="s">
        <v>27</v>
      </c>
      <c r="D270" s="61">
        <v>15.337</v>
      </c>
      <c r="E270" s="61">
        <v>14.347</v>
      </c>
      <c r="F270" s="61">
        <v>15.337</v>
      </c>
      <c r="G270" s="61">
        <v>14.842000000000001</v>
      </c>
      <c r="H270" s="61">
        <v>15.337</v>
      </c>
      <c r="I270" s="61">
        <v>14.842000000000001</v>
      </c>
      <c r="J270" s="61">
        <v>15.337</v>
      </c>
      <c r="K270" s="61">
        <v>15.337</v>
      </c>
      <c r="L270" s="61">
        <v>14.842000000000001</v>
      </c>
      <c r="M270" s="61">
        <v>15.337</v>
      </c>
      <c r="N270" s="61">
        <v>14.842000000000001</v>
      </c>
      <c r="O270" s="61">
        <v>15.337</v>
      </c>
      <c r="P270" s="61">
        <f t="shared" si="6"/>
        <v>181.07400000000001</v>
      </c>
      <c r="AH270" s="197"/>
    </row>
    <row r="271" spans="1:36" ht="12.75" hidden="1" customHeight="1" thickBot="1" x14ac:dyDescent="0.3">
      <c r="A271" s="204"/>
      <c r="B271" s="206"/>
      <c r="C271" s="61" t="s">
        <v>28</v>
      </c>
      <c r="D271" s="61">
        <v>0</v>
      </c>
      <c r="E271" s="61">
        <v>0</v>
      </c>
      <c r="F271" s="61">
        <v>0</v>
      </c>
      <c r="G271" s="61">
        <v>0</v>
      </c>
      <c r="H271" s="61">
        <v>0</v>
      </c>
      <c r="I271" s="61">
        <v>0</v>
      </c>
      <c r="J271" s="61">
        <v>0</v>
      </c>
      <c r="K271" s="61">
        <v>0</v>
      </c>
      <c r="L271" s="61">
        <v>0</v>
      </c>
      <c r="M271" s="61">
        <v>0</v>
      </c>
      <c r="N271" s="61">
        <v>0</v>
      </c>
      <c r="O271" s="61">
        <v>0</v>
      </c>
      <c r="P271" s="61">
        <f t="shared" si="6"/>
        <v>0</v>
      </c>
      <c r="AH271" s="197"/>
    </row>
    <row r="272" spans="1:36" ht="12.75" hidden="1" customHeight="1" thickBot="1" x14ac:dyDescent="0.3">
      <c r="A272" s="204"/>
      <c r="B272" s="206"/>
      <c r="C272" s="61" t="s">
        <v>29</v>
      </c>
      <c r="D272" s="61">
        <v>0</v>
      </c>
      <c r="E272" s="61">
        <v>0</v>
      </c>
      <c r="F272" s="61">
        <v>0</v>
      </c>
      <c r="G272" s="61">
        <v>0</v>
      </c>
      <c r="H272" s="61">
        <v>0</v>
      </c>
      <c r="I272" s="61">
        <v>0</v>
      </c>
      <c r="J272" s="61">
        <v>0</v>
      </c>
      <c r="K272" s="61">
        <v>0</v>
      </c>
      <c r="L272" s="61">
        <v>0</v>
      </c>
      <c r="M272" s="61">
        <v>0</v>
      </c>
      <c r="N272" s="61">
        <v>0</v>
      </c>
      <c r="O272" s="61">
        <v>0</v>
      </c>
      <c r="P272" s="61">
        <f t="shared" si="6"/>
        <v>0</v>
      </c>
      <c r="AH272" s="197"/>
    </row>
    <row r="273" spans="1:34" ht="12.75" hidden="1" customHeight="1" thickBot="1" x14ac:dyDescent="0.3">
      <c r="A273" s="204"/>
      <c r="B273" s="206"/>
      <c r="C273" s="61" t="s">
        <v>30</v>
      </c>
      <c r="D273" s="61">
        <v>0</v>
      </c>
      <c r="E273" s="61">
        <v>0</v>
      </c>
      <c r="F273" s="61">
        <v>0</v>
      </c>
      <c r="G273" s="61">
        <v>0</v>
      </c>
      <c r="H273" s="61">
        <v>0</v>
      </c>
      <c r="I273" s="61">
        <v>0</v>
      </c>
      <c r="J273" s="61">
        <v>0</v>
      </c>
      <c r="K273" s="61">
        <v>0</v>
      </c>
      <c r="L273" s="61">
        <v>0</v>
      </c>
      <c r="M273" s="61">
        <v>0</v>
      </c>
      <c r="N273" s="61">
        <v>0</v>
      </c>
      <c r="O273" s="61">
        <v>0</v>
      </c>
      <c r="P273" s="61">
        <f t="shared" si="6"/>
        <v>0</v>
      </c>
      <c r="AH273" s="197"/>
    </row>
    <row r="274" spans="1:34" ht="12.75" hidden="1" customHeight="1" thickBot="1" x14ac:dyDescent="0.3">
      <c r="A274" s="204"/>
      <c r="B274" s="206"/>
      <c r="C274" s="61" t="s">
        <v>31</v>
      </c>
      <c r="D274" s="61">
        <f>D269+D270+D271+D272+D273</f>
        <v>148.22999999999999</v>
      </c>
      <c r="E274" s="61">
        <f t="shared" ref="E274:O274" si="7">E269+E270+E271+E272+E273</f>
        <v>128.875</v>
      </c>
      <c r="F274" s="61">
        <f t="shared" si="7"/>
        <v>130.93699999999998</v>
      </c>
      <c r="G274" s="61">
        <f t="shared" si="7"/>
        <v>82.228000000000009</v>
      </c>
      <c r="H274" s="61">
        <f t="shared" si="7"/>
        <v>27.314999999999998</v>
      </c>
      <c r="I274" s="61">
        <f t="shared" si="7"/>
        <v>14.842000000000001</v>
      </c>
      <c r="J274" s="61">
        <f t="shared" si="7"/>
        <v>15.337</v>
      </c>
      <c r="K274" s="61">
        <f t="shared" si="7"/>
        <v>15.337</v>
      </c>
      <c r="L274" s="61">
        <f t="shared" si="7"/>
        <v>14.842000000000001</v>
      </c>
      <c r="M274" s="61">
        <f t="shared" si="7"/>
        <v>85.879000000000005</v>
      </c>
      <c r="N274" s="61">
        <f t="shared" si="7"/>
        <v>101.95899999999999</v>
      </c>
      <c r="O274" s="61">
        <f t="shared" si="7"/>
        <v>134.577</v>
      </c>
      <c r="P274" s="61">
        <f t="shared" si="6"/>
        <v>900.35799999999995</v>
      </c>
      <c r="AH274" s="197"/>
    </row>
    <row r="275" spans="1:34" ht="12.75" hidden="1" customHeight="1" thickBot="1" x14ac:dyDescent="0.3">
      <c r="A275" s="203" t="s">
        <v>34</v>
      </c>
      <c r="B275" s="205" t="s">
        <v>35</v>
      </c>
      <c r="C275" s="61" t="s">
        <v>26</v>
      </c>
      <c r="D275" s="61">
        <v>27.704999999999998</v>
      </c>
      <c r="E275" s="61">
        <v>23.687999999999999</v>
      </c>
      <c r="F275" s="61">
        <v>23.765999999999998</v>
      </c>
      <c r="G275" s="61">
        <v>12.87</v>
      </c>
      <c r="H275" s="61">
        <v>2.0680000000000001</v>
      </c>
      <c r="I275" s="61">
        <v>0</v>
      </c>
      <c r="J275" s="61">
        <v>0</v>
      </c>
      <c r="K275" s="61">
        <v>0</v>
      </c>
      <c r="L275" s="61">
        <v>0</v>
      </c>
      <c r="M275" s="61">
        <v>13.507999999999999</v>
      </c>
      <c r="N275" s="61">
        <v>17.363</v>
      </c>
      <c r="O275" s="61">
        <v>24.594999999999999</v>
      </c>
      <c r="P275" s="61">
        <v>145.56299999999999</v>
      </c>
      <c r="AH275" s="197"/>
    </row>
    <row r="276" spans="1:34" ht="12.75" hidden="1" customHeight="1" thickBot="1" x14ac:dyDescent="0.3">
      <c r="A276" s="204"/>
      <c r="B276" s="206"/>
      <c r="C276" s="61" t="s">
        <v>27</v>
      </c>
      <c r="D276" s="61">
        <v>1.2999999999999999E-2</v>
      </c>
      <c r="E276" s="61">
        <v>1.2E-2</v>
      </c>
      <c r="F276" s="61">
        <v>1.2999999999999999E-2</v>
      </c>
      <c r="G276" s="61">
        <v>1.2999999999999999E-2</v>
      </c>
      <c r="H276" s="61">
        <v>3.0000000000000001E-3</v>
      </c>
      <c r="I276" s="61">
        <v>0</v>
      </c>
      <c r="J276" s="61">
        <v>0</v>
      </c>
      <c r="K276" s="61">
        <v>0</v>
      </c>
      <c r="L276" s="61">
        <v>0</v>
      </c>
      <c r="M276" s="61">
        <v>1.2999999999999999E-2</v>
      </c>
      <c r="N276" s="61">
        <v>1.2999999999999999E-2</v>
      </c>
      <c r="O276" s="61">
        <v>1.2999999999999999E-2</v>
      </c>
      <c r="P276" s="61">
        <v>9.2999999999999999E-2</v>
      </c>
      <c r="AH276" s="197"/>
    </row>
    <row r="277" spans="1:34" ht="12.75" hidden="1" customHeight="1" thickBot="1" x14ac:dyDescent="0.3">
      <c r="A277" s="204"/>
      <c r="B277" s="206"/>
      <c r="C277" s="61" t="s">
        <v>28</v>
      </c>
      <c r="D277" s="61">
        <v>0</v>
      </c>
      <c r="E277" s="61">
        <v>0</v>
      </c>
      <c r="F277" s="61">
        <v>0</v>
      </c>
      <c r="G277" s="61">
        <v>0</v>
      </c>
      <c r="H277" s="61">
        <v>0</v>
      </c>
      <c r="I277" s="61">
        <v>0</v>
      </c>
      <c r="J277" s="61">
        <v>0</v>
      </c>
      <c r="K277" s="61">
        <v>0</v>
      </c>
      <c r="L277" s="61">
        <v>0</v>
      </c>
      <c r="M277" s="61">
        <v>0</v>
      </c>
      <c r="N277" s="61">
        <v>0</v>
      </c>
      <c r="O277" s="61">
        <v>0</v>
      </c>
      <c r="P277" s="61">
        <v>0</v>
      </c>
      <c r="AH277" s="197"/>
    </row>
    <row r="278" spans="1:34" ht="12.75" hidden="1" customHeight="1" thickBot="1" x14ac:dyDescent="0.3">
      <c r="A278" s="204"/>
      <c r="B278" s="206"/>
      <c r="C278" s="61" t="s">
        <v>29</v>
      </c>
      <c r="D278" s="61">
        <v>0</v>
      </c>
      <c r="E278" s="61">
        <v>0</v>
      </c>
      <c r="F278" s="61">
        <v>0</v>
      </c>
      <c r="G278" s="61">
        <v>0</v>
      </c>
      <c r="H278" s="61">
        <v>0</v>
      </c>
      <c r="I278" s="61">
        <v>0</v>
      </c>
      <c r="J278" s="61">
        <v>0</v>
      </c>
      <c r="K278" s="61">
        <v>0</v>
      </c>
      <c r="L278" s="61">
        <v>0</v>
      </c>
      <c r="M278" s="61">
        <v>0</v>
      </c>
      <c r="N278" s="61">
        <v>0</v>
      </c>
      <c r="O278" s="61">
        <v>0</v>
      </c>
      <c r="P278" s="61">
        <v>0</v>
      </c>
      <c r="AH278" s="197"/>
    </row>
    <row r="279" spans="1:34" ht="12.75" hidden="1" customHeight="1" thickBot="1" x14ac:dyDescent="0.3">
      <c r="A279" s="204"/>
      <c r="B279" s="206"/>
      <c r="C279" s="61" t="s">
        <v>30</v>
      </c>
      <c r="D279" s="61">
        <v>0</v>
      </c>
      <c r="E279" s="61">
        <v>0</v>
      </c>
      <c r="F279" s="61">
        <v>0</v>
      </c>
      <c r="G279" s="61">
        <v>0</v>
      </c>
      <c r="H279" s="61">
        <v>0</v>
      </c>
      <c r="I279" s="61">
        <v>0</v>
      </c>
      <c r="J279" s="61">
        <v>0</v>
      </c>
      <c r="K279" s="61">
        <v>0</v>
      </c>
      <c r="L279" s="61">
        <v>0</v>
      </c>
      <c r="M279" s="61">
        <v>0</v>
      </c>
      <c r="N279" s="61">
        <v>0</v>
      </c>
      <c r="O279" s="61">
        <v>0</v>
      </c>
      <c r="P279" s="61">
        <v>0</v>
      </c>
      <c r="AH279" s="197"/>
    </row>
    <row r="280" spans="1:34" ht="12.75" hidden="1" customHeight="1" thickBot="1" x14ac:dyDescent="0.3">
      <c r="A280" s="204"/>
      <c r="B280" s="206"/>
      <c r="C280" s="61" t="s">
        <v>31</v>
      </c>
      <c r="D280" s="61">
        <v>27.718</v>
      </c>
      <c r="E280" s="61">
        <v>23.7</v>
      </c>
      <c r="F280" s="61">
        <v>23.779</v>
      </c>
      <c r="G280" s="61">
        <v>12.882999999999999</v>
      </c>
      <c r="H280" s="61">
        <v>2.0710000000000002</v>
      </c>
      <c r="I280" s="61">
        <v>0</v>
      </c>
      <c r="J280" s="61">
        <v>0</v>
      </c>
      <c r="K280" s="61">
        <v>0</v>
      </c>
      <c r="L280" s="61">
        <v>0</v>
      </c>
      <c r="M280" s="61">
        <v>13.521000000000001</v>
      </c>
      <c r="N280" s="61">
        <v>17.376000000000001</v>
      </c>
      <c r="O280" s="61">
        <v>24.608000000000001</v>
      </c>
      <c r="P280" s="61">
        <v>145.65600000000001</v>
      </c>
      <c r="AH280" s="197"/>
    </row>
    <row r="281" spans="1:34" ht="12.75" hidden="1" customHeight="1" thickBot="1" x14ac:dyDescent="0.3">
      <c r="A281" s="199" t="s">
        <v>36</v>
      </c>
      <c r="B281" s="200"/>
      <c r="C281" s="61" t="s">
        <v>26</v>
      </c>
      <c r="D281" s="61">
        <f t="shared" ref="D281:O281" si="8">D263+D269+D275</f>
        <v>731.1160000000001</v>
      </c>
      <c r="E281" s="61">
        <f t="shared" si="8"/>
        <v>629.88699999999994</v>
      </c>
      <c r="F281" s="61">
        <f t="shared" si="8"/>
        <v>635.63799999999992</v>
      </c>
      <c r="G281" s="61">
        <f t="shared" si="8"/>
        <v>369.54700000000003</v>
      </c>
      <c r="H281" s="61">
        <f t="shared" si="8"/>
        <v>65.475999999999999</v>
      </c>
      <c r="I281" s="61">
        <f t="shared" si="8"/>
        <v>0</v>
      </c>
      <c r="J281" s="61">
        <f t="shared" si="8"/>
        <v>0</v>
      </c>
      <c r="K281" s="61">
        <f t="shared" si="8"/>
        <v>0</v>
      </c>
      <c r="L281" s="61">
        <f t="shared" si="8"/>
        <v>0</v>
      </c>
      <c r="M281" s="61">
        <f t="shared" si="8"/>
        <v>386.89399999999995</v>
      </c>
      <c r="N281" s="61">
        <f t="shared" si="8"/>
        <v>478.47999999999996</v>
      </c>
      <c r="O281" s="61">
        <f t="shared" si="8"/>
        <v>655.73700000000008</v>
      </c>
      <c r="P281" s="61">
        <f t="shared" ref="P281:P286" si="9">SUM(D281:O281)</f>
        <v>3952.7750000000001</v>
      </c>
      <c r="AH281" s="197"/>
    </row>
    <row r="282" spans="1:34" ht="12.75" hidden="1" customHeight="1" thickBot="1" x14ac:dyDescent="0.3">
      <c r="A282" s="201"/>
      <c r="B282" s="202"/>
      <c r="C282" s="61" t="s">
        <v>27</v>
      </c>
      <c r="D282" s="61">
        <f t="shared" ref="D282:O282" si="10">D264+D270+D276</f>
        <v>179.19399999999999</v>
      </c>
      <c r="E282" s="61">
        <f t="shared" si="10"/>
        <v>167.63200000000001</v>
      </c>
      <c r="F282" s="61">
        <f t="shared" si="10"/>
        <v>179.19399999999999</v>
      </c>
      <c r="G282" s="61">
        <f t="shared" si="10"/>
        <v>173.41300000000001</v>
      </c>
      <c r="H282" s="61">
        <f t="shared" si="10"/>
        <v>156.51999999999998</v>
      </c>
      <c r="I282" s="61">
        <f t="shared" si="10"/>
        <v>146.97500000000002</v>
      </c>
      <c r="J282" s="61">
        <f t="shared" si="10"/>
        <v>151.87299999999999</v>
      </c>
      <c r="K282" s="61">
        <f t="shared" si="10"/>
        <v>151.87299999999999</v>
      </c>
      <c r="L282" s="61">
        <f t="shared" si="10"/>
        <v>151.46600000000001</v>
      </c>
      <c r="M282" s="61">
        <f t="shared" si="10"/>
        <v>179.19399999999999</v>
      </c>
      <c r="N282" s="61">
        <f t="shared" si="10"/>
        <v>173.41300000000001</v>
      </c>
      <c r="O282" s="61">
        <f t="shared" si="10"/>
        <v>179.19399999999999</v>
      </c>
      <c r="P282" s="61">
        <f t="shared" si="9"/>
        <v>1989.9409999999998</v>
      </c>
      <c r="AH282" s="197"/>
    </row>
    <row r="283" spans="1:34" ht="12.75" hidden="1" customHeight="1" thickBot="1" x14ac:dyDescent="0.3">
      <c r="A283" s="201"/>
      <c r="B283" s="202"/>
      <c r="C283" s="61" t="s">
        <v>28</v>
      </c>
      <c r="D283" s="61">
        <v>0</v>
      </c>
      <c r="E283" s="61">
        <v>0</v>
      </c>
      <c r="F283" s="61">
        <v>0</v>
      </c>
      <c r="G283" s="61">
        <v>0</v>
      </c>
      <c r="H283" s="61">
        <v>0</v>
      </c>
      <c r="I283" s="61">
        <v>0</v>
      </c>
      <c r="J283" s="61">
        <v>0</v>
      </c>
      <c r="K283" s="61">
        <v>0</v>
      </c>
      <c r="L283" s="61">
        <v>0</v>
      </c>
      <c r="M283" s="61">
        <v>0</v>
      </c>
      <c r="N283" s="61">
        <v>0</v>
      </c>
      <c r="O283" s="61">
        <v>0</v>
      </c>
      <c r="P283" s="61">
        <f t="shared" si="9"/>
        <v>0</v>
      </c>
      <c r="AH283" s="197"/>
    </row>
    <row r="284" spans="1:34" ht="12.75" hidden="1" customHeight="1" thickBot="1" x14ac:dyDescent="0.3">
      <c r="A284" s="201"/>
      <c r="B284" s="202"/>
      <c r="C284" s="61" t="s">
        <v>29</v>
      </c>
      <c r="D284" s="61">
        <v>0</v>
      </c>
      <c r="E284" s="61">
        <v>0</v>
      </c>
      <c r="F284" s="61">
        <v>0</v>
      </c>
      <c r="G284" s="61">
        <v>0</v>
      </c>
      <c r="H284" s="61">
        <v>0</v>
      </c>
      <c r="I284" s="61">
        <v>0</v>
      </c>
      <c r="J284" s="61">
        <v>0</v>
      </c>
      <c r="K284" s="61">
        <v>0</v>
      </c>
      <c r="L284" s="61">
        <v>0</v>
      </c>
      <c r="M284" s="61">
        <v>0</v>
      </c>
      <c r="N284" s="61">
        <v>0</v>
      </c>
      <c r="O284" s="61">
        <v>0</v>
      </c>
      <c r="P284" s="61">
        <f t="shared" si="9"/>
        <v>0</v>
      </c>
      <c r="AH284" s="197"/>
    </row>
    <row r="285" spans="1:34" ht="12.75" hidden="1" customHeight="1" thickBot="1" x14ac:dyDescent="0.3">
      <c r="A285" s="201"/>
      <c r="B285" s="202"/>
      <c r="C285" s="61" t="s">
        <v>30</v>
      </c>
      <c r="D285" s="61">
        <v>0</v>
      </c>
      <c r="E285" s="61">
        <v>0</v>
      </c>
      <c r="F285" s="61">
        <v>0</v>
      </c>
      <c r="G285" s="61">
        <v>0</v>
      </c>
      <c r="H285" s="61">
        <v>0</v>
      </c>
      <c r="I285" s="61">
        <v>0</v>
      </c>
      <c r="J285" s="61">
        <v>0</v>
      </c>
      <c r="K285" s="61">
        <v>0</v>
      </c>
      <c r="L285" s="61">
        <v>0</v>
      </c>
      <c r="M285" s="61">
        <v>0</v>
      </c>
      <c r="N285" s="61">
        <v>0</v>
      </c>
      <c r="O285" s="61">
        <v>0</v>
      </c>
      <c r="P285" s="61">
        <f t="shared" si="9"/>
        <v>0</v>
      </c>
      <c r="AH285" s="197"/>
    </row>
    <row r="286" spans="1:34" ht="12.75" hidden="1" customHeight="1" thickBot="1" x14ac:dyDescent="0.3">
      <c r="A286" s="201"/>
      <c r="B286" s="202"/>
      <c r="C286" s="61" t="s">
        <v>31</v>
      </c>
      <c r="D286" s="61">
        <f>D281+D282</f>
        <v>910.31000000000006</v>
      </c>
      <c r="E286" s="61">
        <f t="shared" ref="E286:O286" si="11">E281+E282</f>
        <v>797.51900000000001</v>
      </c>
      <c r="F286" s="61">
        <f t="shared" si="11"/>
        <v>814.83199999999988</v>
      </c>
      <c r="G286" s="61">
        <f t="shared" si="11"/>
        <v>542.96</v>
      </c>
      <c r="H286" s="61">
        <f t="shared" si="11"/>
        <v>221.99599999999998</v>
      </c>
      <c r="I286" s="61">
        <f t="shared" si="11"/>
        <v>146.97500000000002</v>
      </c>
      <c r="J286" s="61">
        <f t="shared" si="11"/>
        <v>151.87299999999999</v>
      </c>
      <c r="K286" s="61">
        <f t="shared" si="11"/>
        <v>151.87299999999999</v>
      </c>
      <c r="L286" s="61">
        <f t="shared" si="11"/>
        <v>151.46600000000001</v>
      </c>
      <c r="M286" s="61">
        <f t="shared" si="11"/>
        <v>566.08799999999997</v>
      </c>
      <c r="N286" s="61">
        <f t="shared" si="11"/>
        <v>651.89300000000003</v>
      </c>
      <c r="O286" s="61">
        <f t="shared" si="11"/>
        <v>834.93100000000004</v>
      </c>
      <c r="P286" s="61">
        <f t="shared" si="9"/>
        <v>5942.7160000000003</v>
      </c>
      <c r="AH286" s="197"/>
    </row>
    <row r="287" spans="1:34" ht="12.75" hidden="1" customHeight="1" thickBot="1" x14ac:dyDescent="0.3">
      <c r="A287" s="70" t="s">
        <v>151</v>
      </c>
      <c r="B287" s="71"/>
      <c r="C287" s="69" t="s">
        <v>26</v>
      </c>
      <c r="D287" s="74">
        <f>D326-D281</f>
        <v>291.70799999999997</v>
      </c>
      <c r="E287" s="67">
        <f t="shared" ref="E287:P287" si="12">E326-E281</f>
        <v>262.99700000000018</v>
      </c>
      <c r="F287" s="67">
        <f t="shared" si="12"/>
        <v>222.21800000000019</v>
      </c>
      <c r="G287" s="67">
        <f t="shared" si="12"/>
        <v>133.22099999999995</v>
      </c>
      <c r="H287" s="67">
        <f t="shared" si="12"/>
        <v>8.9129999999999967</v>
      </c>
      <c r="I287" s="67">
        <f t="shared" si="12"/>
        <v>0</v>
      </c>
      <c r="J287" s="67">
        <f t="shared" si="12"/>
        <v>0</v>
      </c>
      <c r="K287" s="67">
        <f t="shared" si="12"/>
        <v>0</v>
      </c>
      <c r="L287" s="67">
        <f t="shared" si="12"/>
        <v>10.487</v>
      </c>
      <c r="M287" s="67">
        <f t="shared" si="12"/>
        <v>140.69300000000004</v>
      </c>
      <c r="N287" s="67">
        <f t="shared" si="12"/>
        <v>200.83500000000009</v>
      </c>
      <c r="O287" s="67">
        <f t="shared" si="12"/>
        <v>259.18399999999986</v>
      </c>
      <c r="P287" s="68">
        <f t="shared" si="12"/>
        <v>1530.2560000000008</v>
      </c>
      <c r="AH287" s="198" t="s">
        <v>150</v>
      </c>
    </row>
    <row r="288" spans="1:34" ht="12.75" hidden="1" customHeight="1" thickBot="1" x14ac:dyDescent="0.3">
      <c r="A288" s="70" t="s">
        <v>152</v>
      </c>
      <c r="B288" s="72"/>
      <c r="C288" s="69" t="s">
        <v>27</v>
      </c>
      <c r="D288" s="67">
        <f t="shared" ref="D288:P292" si="13">D327-D282</f>
        <v>3.6779999999999973</v>
      </c>
      <c r="E288" s="67">
        <f t="shared" si="13"/>
        <v>3.4420000000000073</v>
      </c>
      <c r="F288" s="67">
        <f t="shared" si="13"/>
        <v>3.6779999999999973</v>
      </c>
      <c r="G288" s="67">
        <f t="shared" si="13"/>
        <v>3.561000000000007</v>
      </c>
      <c r="H288" s="67">
        <f t="shared" si="13"/>
        <v>3.6770000000000209</v>
      </c>
      <c r="I288" s="67">
        <f t="shared" si="13"/>
        <v>-66.689000000000036</v>
      </c>
      <c r="J288" s="67">
        <f t="shared" si="13"/>
        <v>3.6779999999999973</v>
      </c>
      <c r="K288" s="67">
        <f t="shared" si="13"/>
        <v>3.6779999999999973</v>
      </c>
      <c r="L288" s="67">
        <f t="shared" si="13"/>
        <v>3.5629999999999882</v>
      </c>
      <c r="M288" s="67">
        <f t="shared" si="13"/>
        <v>3.6779999999999973</v>
      </c>
      <c r="N288" s="67">
        <f t="shared" si="13"/>
        <v>3.561000000000007</v>
      </c>
      <c r="O288" s="67">
        <f t="shared" si="13"/>
        <v>3.6779999999999973</v>
      </c>
      <c r="P288" s="68">
        <f t="shared" si="13"/>
        <v>-26.81699999999978</v>
      </c>
      <c r="AH288" s="198"/>
    </row>
    <row r="289" spans="1:39" ht="12.75" hidden="1" customHeight="1" thickBot="1" x14ac:dyDescent="0.3">
      <c r="A289" s="65"/>
      <c r="B289" s="66"/>
      <c r="C289" s="69" t="s">
        <v>28</v>
      </c>
      <c r="D289" s="67">
        <f t="shared" si="13"/>
        <v>0</v>
      </c>
      <c r="E289" s="67">
        <f t="shared" si="13"/>
        <v>0</v>
      </c>
      <c r="F289" s="67">
        <f t="shared" si="13"/>
        <v>0</v>
      </c>
      <c r="G289" s="67">
        <f t="shared" si="13"/>
        <v>0</v>
      </c>
      <c r="H289" s="67">
        <f t="shared" si="13"/>
        <v>0</v>
      </c>
      <c r="I289" s="67">
        <f t="shared" si="13"/>
        <v>0</v>
      </c>
      <c r="J289" s="67">
        <f t="shared" si="13"/>
        <v>0</v>
      </c>
      <c r="K289" s="67">
        <f t="shared" si="13"/>
        <v>0</v>
      </c>
      <c r="L289" s="67">
        <f t="shared" si="13"/>
        <v>0</v>
      </c>
      <c r="M289" s="67">
        <f t="shared" si="13"/>
        <v>0</v>
      </c>
      <c r="N289" s="67">
        <f t="shared" si="13"/>
        <v>0</v>
      </c>
      <c r="O289" s="67">
        <f t="shared" si="13"/>
        <v>0</v>
      </c>
      <c r="P289" s="68">
        <f t="shared" si="13"/>
        <v>0</v>
      </c>
      <c r="AH289" s="198"/>
    </row>
    <row r="290" spans="1:39" ht="12.75" hidden="1" customHeight="1" thickBot="1" x14ac:dyDescent="0.3">
      <c r="A290" s="65"/>
      <c r="B290" s="66"/>
      <c r="C290" s="69" t="s">
        <v>29</v>
      </c>
      <c r="D290" s="67">
        <f t="shared" si="13"/>
        <v>1119.1679999999999</v>
      </c>
      <c r="E290" s="67">
        <f t="shared" si="13"/>
        <v>1046.2460000000001</v>
      </c>
      <c r="F290" s="67">
        <f t="shared" si="13"/>
        <v>1114.8209999999999</v>
      </c>
      <c r="G290" s="67">
        <f t="shared" si="13"/>
        <v>1073.414</v>
      </c>
      <c r="H290" s="67">
        <f t="shared" si="13"/>
        <v>1715.1320000000001</v>
      </c>
      <c r="I290" s="67">
        <f t="shared" si="13"/>
        <v>884.928</v>
      </c>
      <c r="J290" s="67">
        <f t="shared" si="13"/>
        <v>1714.548</v>
      </c>
      <c r="K290" s="67">
        <f t="shared" si="13"/>
        <v>1714.548</v>
      </c>
      <c r="L290" s="67">
        <f t="shared" si="13"/>
        <v>1659.9630000000002</v>
      </c>
      <c r="M290" s="67">
        <f t="shared" si="13"/>
        <v>1723.1870000000001</v>
      </c>
      <c r="N290" s="67">
        <f t="shared" si="13"/>
        <v>1077.683</v>
      </c>
      <c r="O290" s="67">
        <f t="shared" si="13"/>
        <v>1117.057</v>
      </c>
      <c r="P290" s="68">
        <f t="shared" si="13"/>
        <v>15960.695</v>
      </c>
      <c r="AH290" s="198"/>
    </row>
    <row r="291" spans="1:39" ht="12.75" hidden="1" customHeight="1" thickBot="1" x14ac:dyDescent="0.3">
      <c r="A291" s="65"/>
      <c r="B291" s="66"/>
      <c r="C291" s="69" t="s">
        <v>30</v>
      </c>
      <c r="D291" s="67">
        <f t="shared" si="13"/>
        <v>0</v>
      </c>
      <c r="E291" s="67">
        <f t="shared" si="13"/>
        <v>0</v>
      </c>
      <c r="F291" s="67">
        <f t="shared" si="13"/>
        <v>0</v>
      </c>
      <c r="G291" s="67">
        <f t="shared" si="13"/>
        <v>0</v>
      </c>
      <c r="H291" s="67">
        <f t="shared" si="13"/>
        <v>0</v>
      </c>
      <c r="I291" s="67">
        <f t="shared" si="13"/>
        <v>0</v>
      </c>
      <c r="J291" s="67">
        <f t="shared" si="13"/>
        <v>0</v>
      </c>
      <c r="K291" s="67">
        <f t="shared" si="13"/>
        <v>0</v>
      </c>
      <c r="L291" s="67">
        <f t="shared" si="13"/>
        <v>0</v>
      </c>
      <c r="M291" s="67">
        <f t="shared" si="13"/>
        <v>0</v>
      </c>
      <c r="N291" s="67">
        <f t="shared" si="13"/>
        <v>0</v>
      </c>
      <c r="O291" s="67">
        <f t="shared" si="13"/>
        <v>0</v>
      </c>
      <c r="P291" s="68">
        <f t="shared" si="13"/>
        <v>0</v>
      </c>
      <c r="AH291" s="198"/>
    </row>
    <row r="292" spans="1:39" ht="12.75" hidden="1" customHeight="1" thickBot="1" x14ac:dyDescent="0.3">
      <c r="A292" s="65"/>
      <c r="B292" s="66"/>
      <c r="C292" s="69" t="s">
        <v>31</v>
      </c>
      <c r="D292" s="67">
        <f t="shared" si="13"/>
        <v>1414.5540000000001</v>
      </c>
      <c r="E292" s="67">
        <f t="shared" si="13"/>
        <v>1312.6850000000002</v>
      </c>
      <c r="F292" s="67">
        <f t="shared" si="13"/>
        <v>1340.7170000000001</v>
      </c>
      <c r="G292" s="67">
        <f t="shared" si="13"/>
        <v>1210.1959999999999</v>
      </c>
      <c r="H292" s="67">
        <f t="shared" si="13"/>
        <v>1727.7220000000002</v>
      </c>
      <c r="I292" s="67">
        <f t="shared" si="13"/>
        <v>818.23899999999992</v>
      </c>
      <c r="J292" s="67">
        <f t="shared" si="13"/>
        <v>1718.2259999999999</v>
      </c>
      <c r="K292" s="67">
        <f t="shared" si="13"/>
        <v>1718.2259999999999</v>
      </c>
      <c r="L292" s="67">
        <f t="shared" si="13"/>
        <v>1674.0130000000004</v>
      </c>
      <c r="M292" s="67">
        <f t="shared" si="13"/>
        <v>1867.5580000000002</v>
      </c>
      <c r="N292" s="67">
        <f t="shared" si="13"/>
        <v>1282.0790000000002</v>
      </c>
      <c r="O292" s="67">
        <f t="shared" si="13"/>
        <v>1379.9189999999999</v>
      </c>
      <c r="P292" s="68">
        <f t="shared" si="13"/>
        <v>17464.133999999998</v>
      </c>
      <c r="AH292" s="198"/>
    </row>
    <row r="293" spans="1:39" s="19" customFormat="1" ht="12.75" customHeight="1" thickBot="1" x14ac:dyDescent="0.3">
      <c r="A293" s="187" t="s">
        <v>149</v>
      </c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  <c r="L293" s="164"/>
      <c r="M293" s="164"/>
      <c r="N293" s="164"/>
      <c r="O293" s="164"/>
      <c r="P293" s="165"/>
      <c r="AH293" s="64"/>
    </row>
    <row r="294" spans="1:39" s="19" customFormat="1" ht="12.75" customHeight="1" thickBot="1" x14ac:dyDescent="0.3">
      <c r="A294" s="179" t="s">
        <v>8</v>
      </c>
      <c r="B294" s="183" t="s">
        <v>9</v>
      </c>
      <c r="C294" s="151"/>
      <c r="D294" s="153" t="s">
        <v>115</v>
      </c>
      <c r="E294" s="154"/>
      <c r="F294" s="154"/>
      <c r="G294" s="154"/>
      <c r="H294" s="154"/>
      <c r="I294" s="154"/>
      <c r="J294" s="154"/>
      <c r="K294" s="154"/>
      <c r="L294" s="154"/>
      <c r="M294" s="154"/>
      <c r="N294" s="154"/>
      <c r="O294" s="154"/>
      <c r="P294" s="155"/>
      <c r="AH294" s="64"/>
    </row>
    <row r="295" spans="1:39" s="19" customFormat="1" ht="12.75" customHeight="1" thickBot="1" x14ac:dyDescent="0.3">
      <c r="A295" s="180"/>
      <c r="B295" s="182"/>
      <c r="C295" s="152"/>
      <c r="D295" s="36" t="s">
        <v>10</v>
      </c>
      <c r="E295" s="37" t="s">
        <v>11</v>
      </c>
      <c r="F295" s="47" t="s">
        <v>12</v>
      </c>
      <c r="G295" s="36" t="s">
        <v>13</v>
      </c>
      <c r="H295" s="35" t="s">
        <v>14</v>
      </c>
      <c r="I295" s="35" t="s">
        <v>15</v>
      </c>
      <c r="J295" s="35" t="s">
        <v>16</v>
      </c>
      <c r="K295" s="36" t="s">
        <v>17</v>
      </c>
      <c r="L295" s="37" t="s">
        <v>18</v>
      </c>
      <c r="M295" s="36" t="s">
        <v>19</v>
      </c>
      <c r="N295" s="36" t="s">
        <v>20</v>
      </c>
      <c r="O295" s="36" t="s">
        <v>21</v>
      </c>
      <c r="P295" s="35" t="s">
        <v>22</v>
      </c>
      <c r="AH295" s="64"/>
    </row>
    <row r="296" spans="1:39" s="19" customFormat="1" ht="12.75" customHeight="1" thickBot="1" x14ac:dyDescent="0.3">
      <c r="A296" s="142" t="s">
        <v>24</v>
      </c>
      <c r="B296" s="151" t="s">
        <v>38</v>
      </c>
      <c r="C296" s="37" t="s">
        <v>26</v>
      </c>
      <c r="D296" s="79">
        <v>5.1609999999999996</v>
      </c>
      <c r="E296" s="79">
        <v>4.6470000000000002</v>
      </c>
      <c r="F296" s="79">
        <v>4.0609999999999999</v>
      </c>
      <c r="G296" s="79">
        <v>2.552</v>
      </c>
      <c r="H296" s="79">
        <v>0.21299999999999999</v>
      </c>
      <c r="I296" s="80"/>
      <c r="J296" s="80"/>
      <c r="K296" s="80"/>
      <c r="L296" s="79">
        <v>0.26400000000000001</v>
      </c>
      <c r="M296" s="79">
        <v>2.6859999999999999</v>
      </c>
      <c r="N296" s="79">
        <v>3.633</v>
      </c>
      <c r="O296" s="79">
        <v>4.6269999999999998</v>
      </c>
      <c r="P296" s="73">
        <v>27.843999999999998</v>
      </c>
      <c r="AH296" s="64"/>
    </row>
    <row r="297" spans="1:39" s="19" customFormat="1" ht="12.75" customHeight="1" thickBot="1" x14ac:dyDescent="0.3">
      <c r="A297" s="143"/>
      <c r="B297" s="159"/>
      <c r="C297" s="37" t="s">
        <v>27</v>
      </c>
      <c r="D297" s="37">
        <v>0</v>
      </c>
      <c r="E297" s="37">
        <v>0</v>
      </c>
      <c r="F297" s="37">
        <v>0</v>
      </c>
      <c r="G297" s="37">
        <v>0</v>
      </c>
      <c r="H297" s="37">
        <v>0</v>
      </c>
      <c r="I297" s="37">
        <v>0</v>
      </c>
      <c r="J297" s="37">
        <v>0</v>
      </c>
      <c r="K297" s="37">
        <v>0</v>
      </c>
      <c r="L297" s="37">
        <v>0</v>
      </c>
      <c r="M297" s="37">
        <v>0</v>
      </c>
      <c r="N297" s="37">
        <v>0</v>
      </c>
      <c r="O297" s="37">
        <v>0</v>
      </c>
      <c r="P297" s="37">
        <v>0</v>
      </c>
      <c r="AH297" s="64"/>
    </row>
    <row r="298" spans="1:39" s="19" customFormat="1" ht="12.75" customHeight="1" thickBot="1" x14ac:dyDescent="0.3">
      <c r="A298" s="143"/>
      <c r="B298" s="159"/>
      <c r="C298" s="37" t="s">
        <v>28</v>
      </c>
      <c r="D298" s="37">
        <v>0</v>
      </c>
      <c r="E298" s="37">
        <v>0</v>
      </c>
      <c r="F298" s="37">
        <v>0</v>
      </c>
      <c r="G298" s="37">
        <v>0</v>
      </c>
      <c r="H298" s="37">
        <v>0</v>
      </c>
      <c r="I298" s="37">
        <v>0</v>
      </c>
      <c r="J298" s="37">
        <v>0</v>
      </c>
      <c r="K298" s="37">
        <v>0</v>
      </c>
      <c r="L298" s="37">
        <v>0</v>
      </c>
      <c r="M298" s="37">
        <v>0</v>
      </c>
      <c r="N298" s="37">
        <v>0</v>
      </c>
      <c r="O298" s="37">
        <v>0</v>
      </c>
      <c r="P298" s="37">
        <v>0</v>
      </c>
      <c r="AH298" s="64"/>
    </row>
    <row r="299" spans="1:39" s="19" customFormat="1" ht="12.75" customHeight="1" thickBot="1" x14ac:dyDescent="0.3">
      <c r="A299" s="143"/>
      <c r="B299" s="159"/>
      <c r="C299" s="37" t="s">
        <v>29</v>
      </c>
      <c r="D299" s="37">
        <v>0</v>
      </c>
      <c r="E299" s="37">
        <v>0</v>
      </c>
      <c r="F299" s="37">
        <v>0</v>
      </c>
      <c r="G299" s="37">
        <v>0</v>
      </c>
      <c r="H299" s="37">
        <v>0</v>
      </c>
      <c r="I299" s="37">
        <v>0</v>
      </c>
      <c r="J299" s="37">
        <v>0</v>
      </c>
      <c r="K299" s="37">
        <v>0</v>
      </c>
      <c r="L299" s="37">
        <v>0</v>
      </c>
      <c r="M299" s="37">
        <v>0</v>
      </c>
      <c r="N299" s="37">
        <v>0</v>
      </c>
      <c r="O299" s="37">
        <v>0</v>
      </c>
      <c r="P299" s="37">
        <v>0</v>
      </c>
      <c r="AH299" s="64"/>
    </row>
    <row r="300" spans="1:39" s="19" customFormat="1" ht="12.75" customHeight="1" thickBot="1" x14ac:dyDescent="0.3">
      <c r="A300" s="143"/>
      <c r="B300" s="159"/>
      <c r="C300" s="37" t="s">
        <v>30</v>
      </c>
      <c r="D300" s="37">
        <v>0</v>
      </c>
      <c r="E300" s="37">
        <v>0</v>
      </c>
      <c r="F300" s="37">
        <v>0</v>
      </c>
      <c r="G300" s="37">
        <v>0</v>
      </c>
      <c r="H300" s="37">
        <v>0</v>
      </c>
      <c r="I300" s="37">
        <v>0</v>
      </c>
      <c r="J300" s="37">
        <v>0</v>
      </c>
      <c r="K300" s="37">
        <v>0</v>
      </c>
      <c r="L300" s="37">
        <v>0</v>
      </c>
      <c r="M300" s="37">
        <v>0</v>
      </c>
      <c r="N300" s="37">
        <v>0</v>
      </c>
      <c r="O300" s="37">
        <v>0</v>
      </c>
      <c r="P300" s="37">
        <v>0</v>
      </c>
      <c r="AH300" s="64"/>
    </row>
    <row r="301" spans="1:39" s="19" customFormat="1" ht="12.75" customHeight="1" thickBot="1" x14ac:dyDescent="0.3">
      <c r="A301" s="143"/>
      <c r="B301" s="159"/>
      <c r="C301" s="37" t="s">
        <v>31</v>
      </c>
      <c r="D301" s="37">
        <v>5.1609999999999996</v>
      </c>
      <c r="E301" s="37">
        <v>4.6470000000000002</v>
      </c>
      <c r="F301" s="37">
        <v>4.0609999999999999</v>
      </c>
      <c r="G301" s="37">
        <v>2.552</v>
      </c>
      <c r="H301" s="37">
        <v>0.21299999999999999</v>
      </c>
      <c r="I301" s="37"/>
      <c r="J301" s="37"/>
      <c r="K301" s="37"/>
      <c r="L301" s="37">
        <v>0.26400000000000001</v>
      </c>
      <c r="M301" s="37">
        <v>2.6859999999999999</v>
      </c>
      <c r="N301" s="37">
        <v>3.633</v>
      </c>
      <c r="O301" s="37">
        <v>4.6269999999999998</v>
      </c>
      <c r="P301" s="37">
        <v>27.843999999999998</v>
      </c>
      <c r="AH301" s="64"/>
    </row>
    <row r="302" spans="1:39" s="19" customFormat="1" ht="12.75" customHeight="1" thickBot="1" x14ac:dyDescent="0.3">
      <c r="A302" s="142" t="s">
        <v>51</v>
      </c>
      <c r="B302" s="151" t="s">
        <v>91</v>
      </c>
      <c r="C302" s="37" t="s">
        <v>26</v>
      </c>
      <c r="D302" s="36">
        <v>570.51800000000003</v>
      </c>
      <c r="E302" s="37">
        <v>491.67099999999999</v>
      </c>
      <c r="F302" s="37">
        <v>496.27199999999999</v>
      </c>
      <c r="G302" s="37">
        <v>289.291</v>
      </c>
      <c r="H302" s="37">
        <v>51.43</v>
      </c>
      <c r="I302" s="37">
        <v>0</v>
      </c>
      <c r="J302" s="37">
        <v>0</v>
      </c>
      <c r="K302" s="37">
        <v>0</v>
      </c>
      <c r="L302" s="37">
        <v>0</v>
      </c>
      <c r="M302" s="37">
        <v>302.84399999999999</v>
      </c>
      <c r="N302" s="37">
        <v>374</v>
      </c>
      <c r="O302" s="37">
        <v>511.90199999999999</v>
      </c>
      <c r="P302" s="37">
        <v>3087.9279999999999</v>
      </c>
      <c r="AH302" s="64"/>
      <c r="AK302" s="20" t="s">
        <v>176</v>
      </c>
      <c r="AL302" s="20" t="s">
        <v>167</v>
      </c>
      <c r="AM302" s="20" t="s">
        <v>168</v>
      </c>
    </row>
    <row r="303" spans="1:39" s="19" customFormat="1" ht="12.75" customHeight="1" thickBot="1" x14ac:dyDescent="0.3">
      <c r="A303" s="143"/>
      <c r="B303" s="159"/>
      <c r="C303" s="37" t="s">
        <v>27</v>
      </c>
      <c r="D303" s="37">
        <v>163.84399999999999</v>
      </c>
      <c r="E303" s="37">
        <v>153.273</v>
      </c>
      <c r="F303" s="37">
        <v>163.84399999999999</v>
      </c>
      <c r="G303" s="37">
        <v>158.55799999999999</v>
      </c>
      <c r="H303" s="37">
        <v>141.18</v>
      </c>
      <c r="I303" s="37">
        <v>70.470933333333335</v>
      </c>
      <c r="J303" s="37">
        <v>136.536</v>
      </c>
      <c r="K303" s="37">
        <v>136.536</v>
      </c>
      <c r="L303" s="37">
        <v>136.624</v>
      </c>
      <c r="M303" s="37">
        <v>163.84399999999999</v>
      </c>
      <c r="N303" s="37">
        <v>158.55799999999999</v>
      </c>
      <c r="O303" s="37">
        <v>163.84399999999999</v>
      </c>
      <c r="P303" s="37">
        <v>1747.1119333333336</v>
      </c>
      <c r="AH303" s="64"/>
      <c r="AJ303" s="20" t="s">
        <v>177</v>
      </c>
      <c r="AK303" s="19">
        <v>132.13300000000001</v>
      </c>
      <c r="AL303" s="19">
        <f>AK303/30*16</f>
        <v>70.470933333333335</v>
      </c>
      <c r="AM303" s="19">
        <f>AK303-AL303</f>
        <v>61.662066666666675</v>
      </c>
    </row>
    <row r="304" spans="1:39" s="19" customFormat="1" ht="12.75" customHeight="1" thickBot="1" x14ac:dyDescent="0.3">
      <c r="A304" s="143"/>
      <c r="B304" s="159"/>
      <c r="C304" s="37" t="s">
        <v>28</v>
      </c>
      <c r="D304" s="37">
        <v>0</v>
      </c>
      <c r="E304" s="37">
        <v>0</v>
      </c>
      <c r="F304" s="37">
        <v>0</v>
      </c>
      <c r="G304" s="37">
        <v>0</v>
      </c>
      <c r="H304" s="37">
        <v>0</v>
      </c>
      <c r="I304" s="37">
        <v>0</v>
      </c>
      <c r="J304" s="37">
        <v>0</v>
      </c>
      <c r="K304" s="37">
        <v>0</v>
      </c>
      <c r="L304" s="37">
        <v>0</v>
      </c>
      <c r="M304" s="37">
        <v>0</v>
      </c>
      <c r="N304" s="37">
        <v>0</v>
      </c>
      <c r="O304" s="37">
        <v>0</v>
      </c>
      <c r="P304" s="37">
        <v>0</v>
      </c>
      <c r="AH304" s="64"/>
    </row>
    <row r="305" spans="1:39" s="19" customFormat="1" ht="12.75" customHeight="1" thickBot="1" x14ac:dyDescent="0.3">
      <c r="A305" s="143"/>
      <c r="B305" s="159"/>
      <c r="C305" s="37" t="s">
        <v>29</v>
      </c>
      <c r="D305" s="37">
        <v>0</v>
      </c>
      <c r="E305" s="37">
        <v>0</v>
      </c>
      <c r="F305" s="37">
        <v>0</v>
      </c>
      <c r="G305" s="37">
        <v>0</v>
      </c>
      <c r="H305" s="37">
        <v>0</v>
      </c>
      <c r="I305" s="37">
        <v>0</v>
      </c>
      <c r="J305" s="37">
        <v>0</v>
      </c>
      <c r="K305" s="37">
        <v>0</v>
      </c>
      <c r="L305" s="37">
        <v>0</v>
      </c>
      <c r="M305" s="37">
        <v>0</v>
      </c>
      <c r="N305" s="37">
        <v>0</v>
      </c>
      <c r="O305" s="37">
        <v>0</v>
      </c>
      <c r="P305" s="37">
        <v>0</v>
      </c>
      <c r="AH305" s="64"/>
    </row>
    <row r="306" spans="1:39" s="19" customFormat="1" ht="12.75" customHeight="1" thickBot="1" x14ac:dyDescent="0.3">
      <c r="A306" s="143"/>
      <c r="B306" s="159"/>
      <c r="C306" s="37" t="s">
        <v>30</v>
      </c>
      <c r="D306" s="37">
        <v>0</v>
      </c>
      <c r="E306" s="37">
        <v>0</v>
      </c>
      <c r="F306" s="37">
        <v>0</v>
      </c>
      <c r="G306" s="37">
        <v>0</v>
      </c>
      <c r="H306" s="37">
        <v>0</v>
      </c>
      <c r="I306" s="37">
        <v>0</v>
      </c>
      <c r="J306" s="37">
        <v>0</v>
      </c>
      <c r="K306" s="37">
        <v>0</v>
      </c>
      <c r="L306" s="37">
        <v>0</v>
      </c>
      <c r="M306" s="37">
        <v>0</v>
      </c>
      <c r="N306" s="37">
        <v>0</v>
      </c>
      <c r="O306" s="37">
        <v>0</v>
      </c>
      <c r="P306" s="37">
        <v>0</v>
      </c>
      <c r="AH306" s="64"/>
      <c r="AI306" s="19">
        <f>P286-P331</f>
        <v>-17464.133999999998</v>
      </c>
    </row>
    <row r="307" spans="1:39" s="19" customFormat="1" ht="12.75" customHeight="1" thickBot="1" x14ac:dyDescent="0.3">
      <c r="A307" s="143"/>
      <c r="B307" s="159"/>
      <c r="C307" s="37" t="s">
        <v>31</v>
      </c>
      <c r="D307" s="36">
        <v>734.36199999999997</v>
      </c>
      <c r="E307" s="37">
        <v>644.94399999999996</v>
      </c>
      <c r="F307" s="37">
        <v>660.11599999999999</v>
      </c>
      <c r="G307" s="37">
        <v>447.84899999999999</v>
      </c>
      <c r="H307" s="37">
        <v>192.61</v>
      </c>
      <c r="I307" s="37">
        <v>70.470933333333335</v>
      </c>
      <c r="J307" s="37">
        <v>136.536</v>
      </c>
      <c r="K307" s="37">
        <v>136.536</v>
      </c>
      <c r="L307" s="37">
        <v>136.624</v>
      </c>
      <c r="M307" s="37">
        <v>466.68799999999999</v>
      </c>
      <c r="N307" s="36">
        <v>532.55799999999999</v>
      </c>
      <c r="O307" s="37">
        <v>675.74599999999998</v>
      </c>
      <c r="P307" s="37">
        <v>4835.0399333333344</v>
      </c>
      <c r="AH307" s="64"/>
    </row>
    <row r="308" spans="1:39" s="19" customFormat="1" ht="12.75" customHeight="1" thickBot="1" x14ac:dyDescent="0.3">
      <c r="A308" s="142" t="s">
        <v>34</v>
      </c>
      <c r="B308" s="151" t="s">
        <v>153</v>
      </c>
      <c r="C308" s="37" t="s">
        <v>26</v>
      </c>
      <c r="D308" s="37">
        <v>192.88400000000001</v>
      </c>
      <c r="E308" s="37">
        <v>168.53800000000001</v>
      </c>
      <c r="F308" s="37">
        <v>162.803</v>
      </c>
      <c r="G308" s="37">
        <v>97.050999999999988</v>
      </c>
      <c r="H308" s="37">
        <v>14.452999999999999</v>
      </c>
      <c r="I308" s="37">
        <v>0</v>
      </c>
      <c r="J308" s="37">
        <v>0</v>
      </c>
      <c r="K308" s="37">
        <v>0</v>
      </c>
      <c r="L308" s="37">
        <v>0</v>
      </c>
      <c r="M308" s="37">
        <v>101.76</v>
      </c>
      <c r="N308" s="37">
        <v>129.34</v>
      </c>
      <c r="O308" s="37">
        <v>173.02499999999998</v>
      </c>
      <c r="P308" s="37">
        <v>1039.854</v>
      </c>
      <c r="AH308" s="64"/>
    </row>
    <row r="309" spans="1:39" s="19" customFormat="1" ht="12.75" customHeight="1" thickBot="1" x14ac:dyDescent="0.3">
      <c r="A309" s="143"/>
      <c r="B309" s="159"/>
      <c r="C309" s="37" t="s">
        <v>27</v>
      </c>
      <c r="D309" s="37">
        <v>15.337</v>
      </c>
      <c r="E309" s="37">
        <v>14.347</v>
      </c>
      <c r="F309" s="37">
        <v>15.337</v>
      </c>
      <c r="G309" s="37">
        <v>14.842000000000001</v>
      </c>
      <c r="H309" s="37">
        <v>15.337</v>
      </c>
      <c r="I309" s="37">
        <v>7.9157333333333337</v>
      </c>
      <c r="J309" s="37">
        <v>15.337</v>
      </c>
      <c r="K309" s="37">
        <v>15.337</v>
      </c>
      <c r="L309" s="37">
        <v>14.842000000000001</v>
      </c>
      <c r="M309" s="37">
        <v>15.337</v>
      </c>
      <c r="N309" s="37">
        <v>14.842000000000001</v>
      </c>
      <c r="O309" s="37">
        <v>15.337</v>
      </c>
      <c r="P309" s="37">
        <v>174.14773333333335</v>
      </c>
      <c r="AH309" s="64"/>
      <c r="AJ309" s="20" t="s">
        <v>157</v>
      </c>
      <c r="AK309" s="19">
        <v>14.842000000000001</v>
      </c>
      <c r="AL309" s="19">
        <f>AK309/30*16</f>
        <v>7.9157333333333337</v>
      </c>
      <c r="AM309" s="19">
        <f>AK309-AL309</f>
        <v>6.9262666666666668</v>
      </c>
    </row>
    <row r="310" spans="1:39" s="19" customFormat="1" ht="12.75" customHeight="1" thickBot="1" x14ac:dyDescent="0.3">
      <c r="A310" s="143"/>
      <c r="B310" s="159"/>
      <c r="C310" s="37" t="s">
        <v>28</v>
      </c>
      <c r="D310" s="37">
        <v>0</v>
      </c>
      <c r="E310" s="37">
        <v>0</v>
      </c>
      <c r="F310" s="37">
        <v>0</v>
      </c>
      <c r="G310" s="37">
        <v>0</v>
      </c>
      <c r="H310" s="37">
        <v>0</v>
      </c>
      <c r="I310" s="37">
        <v>0</v>
      </c>
      <c r="J310" s="37">
        <v>0</v>
      </c>
      <c r="K310" s="37">
        <v>0</v>
      </c>
      <c r="L310" s="37">
        <v>0</v>
      </c>
      <c r="M310" s="37">
        <v>0</v>
      </c>
      <c r="N310" s="37">
        <v>0</v>
      </c>
      <c r="O310" s="37">
        <v>0</v>
      </c>
      <c r="P310" s="37">
        <v>0</v>
      </c>
      <c r="AH310" s="64"/>
    </row>
    <row r="311" spans="1:39" s="19" customFormat="1" ht="12.75" customHeight="1" thickBot="1" x14ac:dyDescent="0.3">
      <c r="A311" s="143"/>
      <c r="B311" s="159"/>
      <c r="C311" s="37" t="s">
        <v>29</v>
      </c>
      <c r="D311" s="37">
        <v>0</v>
      </c>
      <c r="E311" s="37">
        <v>0</v>
      </c>
      <c r="F311" s="37">
        <v>0</v>
      </c>
      <c r="G311" s="37">
        <v>0</v>
      </c>
      <c r="H311" s="37">
        <v>0</v>
      </c>
      <c r="I311" s="37">
        <v>0</v>
      </c>
      <c r="J311" s="37">
        <v>0</v>
      </c>
      <c r="K311" s="37">
        <v>0</v>
      </c>
      <c r="L311" s="37">
        <v>0</v>
      </c>
      <c r="M311" s="37">
        <v>0</v>
      </c>
      <c r="N311" s="37">
        <v>0</v>
      </c>
      <c r="O311" s="37">
        <v>0</v>
      </c>
      <c r="P311" s="37">
        <v>0</v>
      </c>
      <c r="AH311" s="64"/>
    </row>
    <row r="312" spans="1:39" s="19" customFormat="1" ht="12.75" customHeight="1" thickBot="1" x14ac:dyDescent="0.3">
      <c r="A312" s="143"/>
      <c r="B312" s="159"/>
      <c r="C312" s="37" t="s">
        <v>30</v>
      </c>
      <c r="D312" s="37">
        <v>0</v>
      </c>
      <c r="E312" s="37">
        <v>0</v>
      </c>
      <c r="F312" s="37">
        <v>0</v>
      </c>
      <c r="G312" s="37">
        <v>0</v>
      </c>
      <c r="H312" s="37">
        <v>0</v>
      </c>
      <c r="I312" s="37">
        <v>0</v>
      </c>
      <c r="J312" s="37">
        <v>0</v>
      </c>
      <c r="K312" s="37">
        <v>0</v>
      </c>
      <c r="L312" s="37">
        <v>0</v>
      </c>
      <c r="M312" s="37">
        <v>0</v>
      </c>
      <c r="N312" s="37">
        <v>0</v>
      </c>
      <c r="O312" s="37">
        <v>0</v>
      </c>
      <c r="P312" s="37">
        <v>0</v>
      </c>
      <c r="AH312" s="64"/>
    </row>
    <row r="313" spans="1:39" s="19" customFormat="1" ht="12.75" customHeight="1" thickBot="1" x14ac:dyDescent="0.3">
      <c r="A313" s="143"/>
      <c r="B313" s="159"/>
      <c r="C313" s="37" t="s">
        <v>31</v>
      </c>
      <c r="D313" s="37">
        <v>208.221</v>
      </c>
      <c r="E313" s="37">
        <v>182.88500000000002</v>
      </c>
      <c r="F313" s="37">
        <v>178.14</v>
      </c>
      <c r="G313" s="37">
        <v>111.89299999999999</v>
      </c>
      <c r="H313" s="37">
        <v>29.79</v>
      </c>
      <c r="I313" s="37">
        <v>7.9157333333333337</v>
      </c>
      <c r="J313" s="37">
        <v>15.337</v>
      </c>
      <c r="K313" s="37">
        <v>15.337</v>
      </c>
      <c r="L313" s="37">
        <v>14.842000000000001</v>
      </c>
      <c r="M313" s="37">
        <v>117.09700000000001</v>
      </c>
      <c r="N313" s="37">
        <v>144.18200000000002</v>
      </c>
      <c r="O313" s="37">
        <v>188.36199999999997</v>
      </c>
      <c r="P313" s="37">
        <v>1214.0017333333335</v>
      </c>
      <c r="AH313" s="64"/>
    </row>
    <row r="314" spans="1:39" s="19" customFormat="1" ht="12.75" customHeight="1" thickBot="1" x14ac:dyDescent="0.3">
      <c r="A314" s="142" t="s">
        <v>39</v>
      </c>
      <c r="B314" s="151" t="s">
        <v>33</v>
      </c>
      <c r="C314" s="37" t="s">
        <v>26</v>
      </c>
      <c r="D314" s="79">
        <v>41.11</v>
      </c>
      <c r="E314" s="79">
        <v>36.914000000000001</v>
      </c>
      <c r="F314" s="79">
        <v>31.76</v>
      </c>
      <c r="G314" s="79">
        <v>19.027000000000001</v>
      </c>
      <c r="H314" s="79">
        <v>1.4550000000000001</v>
      </c>
      <c r="I314" s="80"/>
      <c r="J314" s="80"/>
      <c r="K314" s="80"/>
      <c r="L314" s="79">
        <v>1.796</v>
      </c>
      <c r="M314" s="79">
        <v>20.074000000000002</v>
      </c>
      <c r="N314" s="79">
        <v>28.207999999999998</v>
      </c>
      <c r="O314" s="79">
        <v>36.573</v>
      </c>
      <c r="P314" s="37">
        <v>216.91700000000003</v>
      </c>
      <c r="AH314" s="64"/>
    </row>
    <row r="315" spans="1:39" s="19" customFormat="1" ht="12.75" customHeight="1" thickBot="1" x14ac:dyDescent="0.3">
      <c r="A315" s="143"/>
      <c r="B315" s="159"/>
      <c r="C315" s="37" t="s">
        <v>27</v>
      </c>
      <c r="D315" s="37">
        <v>0</v>
      </c>
      <c r="E315" s="37">
        <v>0</v>
      </c>
      <c r="F315" s="37">
        <v>0</v>
      </c>
      <c r="G315" s="37">
        <v>0</v>
      </c>
      <c r="H315" s="37">
        <v>0</v>
      </c>
      <c r="I315" s="37">
        <v>0</v>
      </c>
      <c r="J315" s="37">
        <v>0</v>
      </c>
      <c r="K315" s="37">
        <v>0</v>
      </c>
      <c r="L315" s="37">
        <v>0</v>
      </c>
      <c r="M315" s="37">
        <v>0</v>
      </c>
      <c r="N315" s="37">
        <v>0</v>
      </c>
      <c r="O315" s="37">
        <v>0</v>
      </c>
      <c r="P315" s="37">
        <v>0</v>
      </c>
      <c r="AH315" s="64"/>
    </row>
    <row r="316" spans="1:39" s="19" customFormat="1" ht="12.75" customHeight="1" thickBot="1" x14ac:dyDescent="0.3">
      <c r="A316" s="143"/>
      <c r="B316" s="159"/>
      <c r="C316" s="37" t="s">
        <v>28</v>
      </c>
      <c r="D316" s="37">
        <v>0</v>
      </c>
      <c r="E316" s="37">
        <v>0</v>
      </c>
      <c r="F316" s="37">
        <v>0</v>
      </c>
      <c r="G316" s="37">
        <v>0</v>
      </c>
      <c r="H316" s="37">
        <v>0</v>
      </c>
      <c r="I316" s="37">
        <v>0</v>
      </c>
      <c r="J316" s="37">
        <v>0</v>
      </c>
      <c r="K316" s="37">
        <v>0</v>
      </c>
      <c r="L316" s="37">
        <v>0</v>
      </c>
      <c r="M316" s="37">
        <v>0</v>
      </c>
      <c r="N316" s="37">
        <v>0</v>
      </c>
      <c r="O316" s="37">
        <v>0</v>
      </c>
      <c r="P316" s="37">
        <v>0</v>
      </c>
      <c r="AH316" s="64"/>
    </row>
    <row r="317" spans="1:39" s="19" customFormat="1" ht="12.75" customHeight="1" thickBot="1" x14ac:dyDescent="0.3">
      <c r="A317" s="143"/>
      <c r="B317" s="159"/>
      <c r="C317" s="37" t="s">
        <v>29</v>
      </c>
      <c r="D317" s="37">
        <v>0</v>
      </c>
      <c r="E317" s="37">
        <v>0</v>
      </c>
      <c r="F317" s="37">
        <v>0</v>
      </c>
      <c r="G317" s="37">
        <v>0</v>
      </c>
      <c r="H317" s="37">
        <v>0</v>
      </c>
      <c r="I317" s="37">
        <v>0</v>
      </c>
      <c r="J317" s="37">
        <v>0</v>
      </c>
      <c r="K317" s="37">
        <v>0</v>
      </c>
      <c r="L317" s="37">
        <v>0</v>
      </c>
      <c r="M317" s="37">
        <v>0</v>
      </c>
      <c r="N317" s="37">
        <v>0</v>
      </c>
      <c r="O317" s="37">
        <v>0</v>
      </c>
      <c r="P317" s="37">
        <v>0</v>
      </c>
      <c r="AH317" s="64"/>
    </row>
    <row r="318" spans="1:39" s="19" customFormat="1" ht="12.75" customHeight="1" thickBot="1" x14ac:dyDescent="0.3">
      <c r="A318" s="143"/>
      <c r="B318" s="159"/>
      <c r="C318" s="37" t="s">
        <v>30</v>
      </c>
      <c r="D318" s="37">
        <v>0</v>
      </c>
      <c r="E318" s="37">
        <v>0</v>
      </c>
      <c r="F318" s="37">
        <v>0</v>
      </c>
      <c r="G318" s="37">
        <v>0</v>
      </c>
      <c r="H318" s="37">
        <v>0</v>
      </c>
      <c r="I318" s="37">
        <v>0</v>
      </c>
      <c r="J318" s="37">
        <v>0</v>
      </c>
      <c r="K318" s="37">
        <v>0</v>
      </c>
      <c r="L318" s="37">
        <v>0</v>
      </c>
      <c r="M318" s="37">
        <v>0</v>
      </c>
      <c r="N318" s="37">
        <v>0</v>
      </c>
      <c r="O318" s="37">
        <v>0</v>
      </c>
      <c r="P318" s="37">
        <v>0</v>
      </c>
      <c r="AH318" s="64"/>
    </row>
    <row r="319" spans="1:39" s="19" customFormat="1" ht="12.75" customHeight="1" thickBot="1" x14ac:dyDescent="0.3">
      <c r="A319" s="143"/>
      <c r="B319" s="159"/>
      <c r="C319" s="37" t="s">
        <v>31</v>
      </c>
      <c r="D319" s="37">
        <v>41.11</v>
      </c>
      <c r="E319" s="37">
        <v>36.914000000000001</v>
      </c>
      <c r="F319" s="37">
        <v>31.76</v>
      </c>
      <c r="G319" s="37">
        <v>19.027000000000001</v>
      </c>
      <c r="H319" s="37">
        <v>1.4550000000000001</v>
      </c>
      <c r="I319" s="37">
        <v>0</v>
      </c>
      <c r="J319" s="37">
        <v>0</v>
      </c>
      <c r="K319" s="37">
        <v>0</v>
      </c>
      <c r="L319" s="37">
        <v>1.796</v>
      </c>
      <c r="M319" s="37">
        <v>20.074000000000002</v>
      </c>
      <c r="N319" s="37">
        <v>28.207999999999998</v>
      </c>
      <c r="O319" s="37">
        <v>36.573</v>
      </c>
      <c r="P319" s="37">
        <v>216.91700000000003</v>
      </c>
      <c r="AH319" s="64"/>
    </row>
    <row r="320" spans="1:39" s="19" customFormat="1" ht="12.75" customHeight="1" thickBot="1" x14ac:dyDescent="0.3">
      <c r="A320" s="142" t="s">
        <v>40</v>
      </c>
      <c r="B320" s="151" t="s">
        <v>35</v>
      </c>
      <c r="C320" s="37" t="s">
        <v>26</v>
      </c>
      <c r="D320" s="37">
        <v>213.15100000000001</v>
      </c>
      <c r="E320" s="37">
        <v>191.114</v>
      </c>
      <c r="F320" s="37">
        <v>162.96</v>
      </c>
      <c r="G320" s="37">
        <v>94.846999999999994</v>
      </c>
      <c r="H320" s="37">
        <v>6.8380000000000001</v>
      </c>
      <c r="I320" s="37"/>
      <c r="J320" s="37"/>
      <c r="K320" s="37"/>
      <c r="L320" s="37">
        <v>8.4269999999999996</v>
      </c>
      <c r="M320" s="37">
        <v>100.223</v>
      </c>
      <c r="N320" s="37">
        <v>144.13399999999999</v>
      </c>
      <c r="O320" s="37">
        <v>188.79400000000001</v>
      </c>
      <c r="P320" s="37">
        <v>1110.4880000000001</v>
      </c>
      <c r="AH320" s="64"/>
    </row>
    <row r="321" spans="1:39" s="19" customFormat="1" ht="12.75" customHeight="1" thickBot="1" x14ac:dyDescent="0.3">
      <c r="A321" s="143"/>
      <c r="B321" s="159"/>
      <c r="C321" s="37" t="s">
        <v>27</v>
      </c>
      <c r="D321" s="37">
        <v>3.6909999999999998</v>
      </c>
      <c r="E321" s="37">
        <v>3.4540000000000002</v>
      </c>
      <c r="F321" s="37">
        <v>3.6909999999999998</v>
      </c>
      <c r="G321" s="37">
        <v>3.5739999999999998</v>
      </c>
      <c r="H321" s="37">
        <v>3.68</v>
      </c>
      <c r="I321" s="37">
        <v>1.8992</v>
      </c>
      <c r="J321" s="37">
        <v>3.6779999999999999</v>
      </c>
      <c r="K321" s="37">
        <v>3.6779999999999999</v>
      </c>
      <c r="L321" s="37">
        <v>3.5630000000000002</v>
      </c>
      <c r="M321" s="37">
        <v>3.6909999999999998</v>
      </c>
      <c r="N321" s="37">
        <v>3.5739999999999998</v>
      </c>
      <c r="O321" s="37">
        <v>3.6909999999999998</v>
      </c>
      <c r="P321" s="37">
        <v>41.864200000000004</v>
      </c>
      <c r="AH321" s="64"/>
      <c r="AJ321" s="20" t="s">
        <v>159</v>
      </c>
      <c r="AK321" s="19">
        <v>3.5609999999999999</v>
      </c>
      <c r="AL321" s="19">
        <f>AK321/30*16</f>
        <v>1.8992</v>
      </c>
      <c r="AM321" s="19">
        <f>AK321-AL321</f>
        <v>1.6617999999999999</v>
      </c>
    </row>
    <row r="322" spans="1:39" s="19" customFormat="1" ht="12.75" customHeight="1" thickBot="1" x14ac:dyDescent="0.3">
      <c r="A322" s="143"/>
      <c r="B322" s="159"/>
      <c r="C322" s="37" t="s">
        <v>28</v>
      </c>
      <c r="D322" s="37">
        <v>0</v>
      </c>
      <c r="E322" s="37">
        <v>0</v>
      </c>
      <c r="F322" s="37">
        <v>0</v>
      </c>
      <c r="G322" s="37">
        <v>0</v>
      </c>
      <c r="H322" s="37">
        <v>0</v>
      </c>
      <c r="I322" s="37">
        <v>0</v>
      </c>
      <c r="J322" s="37">
        <v>0</v>
      </c>
      <c r="K322" s="37">
        <v>0</v>
      </c>
      <c r="L322" s="37">
        <v>0</v>
      </c>
      <c r="M322" s="37">
        <v>0</v>
      </c>
      <c r="N322" s="37">
        <v>0</v>
      </c>
      <c r="O322" s="37">
        <v>0</v>
      </c>
      <c r="P322" s="37">
        <v>0</v>
      </c>
      <c r="AH322" s="64"/>
      <c r="AM322" s="91">
        <f>AM303+AM309+AM321</f>
        <v>70.250133333333338</v>
      </c>
    </row>
    <row r="323" spans="1:39" s="19" customFormat="1" ht="12.75" customHeight="1" thickBot="1" x14ac:dyDescent="0.3">
      <c r="A323" s="143"/>
      <c r="B323" s="159"/>
      <c r="C323" s="37" t="s">
        <v>29</v>
      </c>
      <c r="D323" s="37">
        <v>1119.1679999999999</v>
      </c>
      <c r="E323" s="37">
        <v>1046.2460000000001</v>
      </c>
      <c r="F323" s="37">
        <v>1114.8209999999999</v>
      </c>
      <c r="G323" s="37">
        <v>1073.414</v>
      </c>
      <c r="H323" s="37">
        <v>1715.1320000000001</v>
      </c>
      <c r="I323" s="37">
        <v>884.928</v>
      </c>
      <c r="J323" s="37">
        <v>1714.548</v>
      </c>
      <c r="K323" s="37">
        <v>1714.548</v>
      </c>
      <c r="L323" s="37">
        <v>1659.9630000000002</v>
      </c>
      <c r="M323" s="37">
        <v>1723.1870000000001</v>
      </c>
      <c r="N323" s="37">
        <v>1077.683</v>
      </c>
      <c r="O323" s="37">
        <v>1117.057</v>
      </c>
      <c r="P323" s="37">
        <v>15960.695000000002</v>
      </c>
      <c r="AH323" s="64"/>
      <c r="AJ323" s="19" t="s">
        <v>178</v>
      </c>
      <c r="AK323" s="19">
        <v>1508.4</v>
      </c>
      <c r="AL323" s="19">
        <f>AK323/30*16</f>
        <v>804.48</v>
      </c>
      <c r="AM323" s="19">
        <f>AK323-AL323</f>
        <v>703.92000000000007</v>
      </c>
    </row>
    <row r="324" spans="1:39" s="19" customFormat="1" ht="12.75" customHeight="1" thickBot="1" x14ac:dyDescent="0.3">
      <c r="A324" s="143"/>
      <c r="B324" s="159"/>
      <c r="C324" s="37" t="s">
        <v>30</v>
      </c>
      <c r="D324" s="37">
        <v>0</v>
      </c>
      <c r="E324" s="37">
        <v>0</v>
      </c>
      <c r="F324" s="37">
        <v>0</v>
      </c>
      <c r="G324" s="37">
        <v>0</v>
      </c>
      <c r="H324" s="37">
        <v>0</v>
      </c>
      <c r="I324" s="37">
        <v>0</v>
      </c>
      <c r="J324" s="37">
        <v>0</v>
      </c>
      <c r="K324" s="37">
        <v>0</v>
      </c>
      <c r="L324" s="37">
        <v>0</v>
      </c>
      <c r="M324" s="37">
        <v>0</v>
      </c>
      <c r="N324" s="37">
        <v>0</v>
      </c>
      <c r="O324" s="37">
        <v>0</v>
      </c>
      <c r="P324" s="37">
        <v>0</v>
      </c>
      <c r="AH324" s="64"/>
      <c r="AJ324" s="19" t="s">
        <v>179</v>
      </c>
      <c r="AK324" s="19">
        <v>150.84</v>
      </c>
      <c r="AL324" s="19">
        <f>AK324/30*16</f>
        <v>80.448000000000008</v>
      </c>
      <c r="AM324" s="19">
        <f>AK324-AL324</f>
        <v>70.391999999999996</v>
      </c>
    </row>
    <row r="325" spans="1:39" s="19" customFormat="1" ht="12.75" customHeight="1" thickBot="1" x14ac:dyDescent="0.3">
      <c r="A325" s="143"/>
      <c r="B325" s="159"/>
      <c r="C325" s="37" t="s">
        <v>31</v>
      </c>
      <c r="D325" s="37">
        <v>1335.855</v>
      </c>
      <c r="E325" s="37">
        <v>1240.6740000000002</v>
      </c>
      <c r="F325" s="37">
        <v>1281.3499999999999</v>
      </c>
      <c r="G325" s="37">
        <v>1171.7579999999998</v>
      </c>
      <c r="H325" s="37">
        <v>1725.644</v>
      </c>
      <c r="I325" s="37">
        <v>886.82719999999995</v>
      </c>
      <c r="J325" s="37">
        <v>1718.2260000000001</v>
      </c>
      <c r="K325" s="37">
        <v>1718.2260000000001</v>
      </c>
      <c r="L325" s="37">
        <v>1671.9450000000002</v>
      </c>
      <c r="M325" s="37">
        <v>1827.02</v>
      </c>
      <c r="N325" s="37">
        <v>1225.2819999999999</v>
      </c>
      <c r="O325" s="37">
        <v>1309.403</v>
      </c>
      <c r="P325" s="37">
        <v>17113.047200000001</v>
      </c>
      <c r="AH325" s="64"/>
      <c r="AM325" s="91">
        <f>SUM(AM323:AM324)</f>
        <v>774.31200000000013</v>
      </c>
    </row>
    <row r="326" spans="1:39" s="19" customFormat="1" ht="12.75" customHeight="1" thickBot="1" x14ac:dyDescent="0.3">
      <c r="A326" s="138" t="s">
        <v>36</v>
      </c>
      <c r="B326" s="139"/>
      <c r="C326" s="37" t="s">
        <v>26</v>
      </c>
      <c r="D326" s="37">
        <v>1022.8240000000001</v>
      </c>
      <c r="E326" s="37">
        <v>892.88400000000013</v>
      </c>
      <c r="F326" s="37">
        <v>857.85600000000011</v>
      </c>
      <c r="G326" s="37">
        <v>502.76799999999997</v>
      </c>
      <c r="H326" s="37">
        <v>74.388999999999996</v>
      </c>
      <c r="I326" s="37">
        <v>0</v>
      </c>
      <c r="J326" s="37">
        <v>0</v>
      </c>
      <c r="K326" s="37">
        <v>0</v>
      </c>
      <c r="L326" s="37">
        <v>10.487</v>
      </c>
      <c r="M326" s="37">
        <v>527.58699999999999</v>
      </c>
      <c r="N326" s="37">
        <v>679.31500000000005</v>
      </c>
      <c r="O326" s="37">
        <v>914.92099999999994</v>
      </c>
      <c r="P326" s="37">
        <v>5483.0310000000009</v>
      </c>
      <c r="AH326" s="64"/>
    </row>
    <row r="327" spans="1:39" s="19" customFormat="1" ht="12.75" customHeight="1" thickBot="1" x14ac:dyDescent="0.3">
      <c r="A327" s="140"/>
      <c r="B327" s="141"/>
      <c r="C327" s="37" t="s">
        <v>27</v>
      </c>
      <c r="D327" s="37">
        <v>182.87199999999999</v>
      </c>
      <c r="E327" s="37">
        <v>171.07400000000001</v>
      </c>
      <c r="F327" s="37">
        <v>182.87199999999999</v>
      </c>
      <c r="G327" s="37">
        <v>176.97400000000002</v>
      </c>
      <c r="H327" s="37">
        <v>160.197</v>
      </c>
      <c r="I327" s="73">
        <v>80.285999999999987</v>
      </c>
      <c r="J327" s="37">
        <v>155.55099999999999</v>
      </c>
      <c r="K327" s="37">
        <v>155.55099999999999</v>
      </c>
      <c r="L327" s="37">
        <v>155.029</v>
      </c>
      <c r="M327" s="37">
        <v>182.87199999999999</v>
      </c>
      <c r="N327" s="37">
        <v>176.97400000000002</v>
      </c>
      <c r="O327" s="37">
        <v>182.87199999999999</v>
      </c>
      <c r="P327" s="37">
        <v>1963.124</v>
      </c>
      <c r="AH327" s="64"/>
    </row>
    <row r="328" spans="1:39" s="19" customFormat="1" ht="12.75" customHeight="1" thickBot="1" x14ac:dyDescent="0.3">
      <c r="A328" s="140"/>
      <c r="B328" s="141"/>
      <c r="C328" s="37" t="s">
        <v>28</v>
      </c>
      <c r="D328" s="37">
        <v>0</v>
      </c>
      <c r="E328" s="37">
        <v>0</v>
      </c>
      <c r="F328" s="37">
        <v>0</v>
      </c>
      <c r="G328" s="37">
        <v>0</v>
      </c>
      <c r="H328" s="37">
        <v>0</v>
      </c>
      <c r="I328" s="37">
        <v>0</v>
      </c>
      <c r="J328" s="37">
        <v>0</v>
      </c>
      <c r="K328" s="37">
        <v>0</v>
      </c>
      <c r="L328" s="37">
        <v>0</v>
      </c>
      <c r="M328" s="37">
        <v>0</v>
      </c>
      <c r="N328" s="37">
        <v>0</v>
      </c>
      <c r="O328" s="37">
        <v>0</v>
      </c>
      <c r="P328" s="37">
        <v>0</v>
      </c>
      <c r="AH328" s="64"/>
    </row>
    <row r="329" spans="1:39" s="19" customFormat="1" ht="12.75" customHeight="1" thickBot="1" x14ac:dyDescent="0.3">
      <c r="A329" s="140"/>
      <c r="B329" s="141"/>
      <c r="C329" s="37" t="s">
        <v>29</v>
      </c>
      <c r="D329" s="37">
        <v>1119.1679999999999</v>
      </c>
      <c r="E329" s="37">
        <v>1046.2460000000001</v>
      </c>
      <c r="F329" s="37">
        <v>1114.8209999999999</v>
      </c>
      <c r="G329" s="37">
        <v>1073.414</v>
      </c>
      <c r="H329" s="37">
        <v>1715.1320000000001</v>
      </c>
      <c r="I329" s="37">
        <v>884.928</v>
      </c>
      <c r="J329" s="37">
        <v>1714.548</v>
      </c>
      <c r="K329" s="37">
        <v>1714.548</v>
      </c>
      <c r="L329" s="37">
        <v>1659.9630000000002</v>
      </c>
      <c r="M329" s="37">
        <v>1723.1870000000001</v>
      </c>
      <c r="N329" s="37">
        <v>1077.683</v>
      </c>
      <c r="O329" s="37">
        <v>1117.057</v>
      </c>
      <c r="P329" s="37">
        <v>15960.695</v>
      </c>
      <c r="AH329" s="64"/>
    </row>
    <row r="330" spans="1:39" s="19" customFormat="1" ht="12.75" customHeight="1" thickBot="1" x14ac:dyDescent="0.3">
      <c r="A330" s="140"/>
      <c r="B330" s="141"/>
      <c r="C330" s="37" t="s">
        <v>30</v>
      </c>
      <c r="D330" s="37">
        <v>0</v>
      </c>
      <c r="E330" s="37">
        <v>0</v>
      </c>
      <c r="F330" s="37">
        <v>0</v>
      </c>
      <c r="G330" s="37">
        <v>0</v>
      </c>
      <c r="H330" s="37">
        <v>0</v>
      </c>
      <c r="I330" s="37">
        <v>0</v>
      </c>
      <c r="J330" s="37">
        <v>0</v>
      </c>
      <c r="K330" s="37">
        <v>0</v>
      </c>
      <c r="L330" s="37">
        <v>0</v>
      </c>
      <c r="M330" s="37">
        <v>0</v>
      </c>
      <c r="N330" s="37">
        <v>0</v>
      </c>
      <c r="O330" s="37">
        <v>0</v>
      </c>
      <c r="P330" s="37">
        <v>0</v>
      </c>
      <c r="AH330" s="64"/>
    </row>
    <row r="331" spans="1:39" s="19" customFormat="1" ht="12.75" customHeight="1" thickBot="1" x14ac:dyDescent="0.3">
      <c r="A331" s="140"/>
      <c r="B331" s="141"/>
      <c r="C331" s="37" t="s">
        <v>31</v>
      </c>
      <c r="D331" s="73">
        <v>2324.864</v>
      </c>
      <c r="E331" s="37">
        <v>2110.2040000000002</v>
      </c>
      <c r="F331" s="47">
        <v>2155.549</v>
      </c>
      <c r="G331" s="37">
        <v>1753.1559999999999</v>
      </c>
      <c r="H331" s="37">
        <v>1949.7180000000001</v>
      </c>
      <c r="I331" s="37">
        <v>965.21399999999994</v>
      </c>
      <c r="J331" s="37">
        <v>1870.0989999999999</v>
      </c>
      <c r="K331" s="37">
        <v>1870.0989999999999</v>
      </c>
      <c r="L331" s="37">
        <v>1825.4790000000003</v>
      </c>
      <c r="M331" s="37">
        <v>2433.6460000000002</v>
      </c>
      <c r="N331" s="37">
        <v>1933.9720000000002</v>
      </c>
      <c r="O331" s="37">
        <v>2214.85</v>
      </c>
      <c r="P331" s="37">
        <v>23406.85</v>
      </c>
      <c r="AH331" s="64"/>
    </row>
    <row r="332" spans="1:39" ht="12.75" customHeight="1" thickBot="1" x14ac:dyDescent="0.3">
      <c r="A332" s="163" t="s">
        <v>50</v>
      </c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  <c r="L332" s="164"/>
      <c r="M332" s="164"/>
      <c r="N332" s="164"/>
      <c r="O332" s="164"/>
      <c r="P332" s="165"/>
    </row>
    <row r="333" spans="1:39" ht="12.75" customHeight="1" thickBot="1" x14ac:dyDescent="0.3">
      <c r="A333" s="179" t="s">
        <v>8</v>
      </c>
      <c r="B333" s="183" t="s">
        <v>9</v>
      </c>
      <c r="C333" s="151"/>
      <c r="D333" s="153" t="s">
        <v>115</v>
      </c>
      <c r="E333" s="154"/>
      <c r="F333" s="154"/>
      <c r="G333" s="154"/>
      <c r="H333" s="154"/>
      <c r="I333" s="154"/>
      <c r="J333" s="154"/>
      <c r="K333" s="154"/>
      <c r="L333" s="154"/>
      <c r="M333" s="154"/>
      <c r="N333" s="154"/>
      <c r="O333" s="154"/>
      <c r="P333" s="155"/>
    </row>
    <row r="334" spans="1:39" ht="12.75" customHeight="1" thickBot="1" x14ac:dyDescent="0.3">
      <c r="A334" s="180"/>
      <c r="B334" s="182"/>
      <c r="C334" s="152"/>
      <c r="D334" s="36" t="s">
        <v>10</v>
      </c>
      <c r="E334" s="37" t="s">
        <v>11</v>
      </c>
      <c r="F334" s="47" t="s">
        <v>12</v>
      </c>
      <c r="G334" s="36" t="s">
        <v>13</v>
      </c>
      <c r="H334" s="35" t="s">
        <v>14</v>
      </c>
      <c r="I334" s="35" t="s">
        <v>15</v>
      </c>
      <c r="J334" s="35" t="s">
        <v>16</v>
      </c>
      <c r="K334" s="36" t="s">
        <v>17</v>
      </c>
      <c r="L334" s="37" t="s">
        <v>18</v>
      </c>
      <c r="M334" s="36" t="s">
        <v>19</v>
      </c>
      <c r="N334" s="36" t="s">
        <v>20</v>
      </c>
      <c r="O334" s="36" t="s">
        <v>21</v>
      </c>
      <c r="P334" s="35" t="s">
        <v>22</v>
      </c>
    </row>
    <row r="335" spans="1:39" ht="12.75" customHeight="1" thickBot="1" x14ac:dyDescent="0.3">
      <c r="A335" s="142" t="s">
        <v>24</v>
      </c>
      <c r="B335" s="151" t="s">
        <v>38</v>
      </c>
      <c r="C335" s="37" t="s">
        <v>26</v>
      </c>
      <c r="D335" s="37">
        <v>45.445999999999998</v>
      </c>
      <c r="E335" s="37">
        <v>38.634</v>
      </c>
      <c r="F335" s="37">
        <v>38.594000000000001</v>
      </c>
      <c r="G335" s="37">
        <v>19.721</v>
      </c>
      <c r="H335" s="37">
        <v>2.8849999999999998</v>
      </c>
      <c r="I335" s="37">
        <v>0</v>
      </c>
      <c r="J335" s="37">
        <v>0</v>
      </c>
      <c r="K335" s="37">
        <v>0</v>
      </c>
      <c r="L335" s="37">
        <v>0</v>
      </c>
      <c r="M335" s="37">
        <v>20.74</v>
      </c>
      <c r="N335" s="37">
        <v>27.54</v>
      </c>
      <c r="O335" s="37">
        <v>40.036000000000001</v>
      </c>
      <c r="P335" s="37">
        <v>233.596</v>
      </c>
    </row>
    <row r="336" spans="1:39" ht="12.75" customHeight="1" thickBot="1" x14ac:dyDescent="0.3">
      <c r="A336" s="143"/>
      <c r="B336" s="159"/>
      <c r="C336" s="37" t="s">
        <v>27</v>
      </c>
      <c r="D336" s="37">
        <v>0</v>
      </c>
      <c r="E336" s="37">
        <v>0</v>
      </c>
      <c r="F336" s="37">
        <v>0</v>
      </c>
      <c r="G336" s="37">
        <v>0</v>
      </c>
      <c r="H336" s="37">
        <v>0</v>
      </c>
      <c r="I336" s="37">
        <v>0</v>
      </c>
      <c r="J336" s="37">
        <v>0</v>
      </c>
      <c r="K336" s="37">
        <v>0</v>
      </c>
      <c r="L336" s="37">
        <v>0</v>
      </c>
      <c r="M336" s="37">
        <v>0</v>
      </c>
      <c r="N336" s="37">
        <v>0</v>
      </c>
      <c r="O336" s="37">
        <v>0</v>
      </c>
      <c r="P336" s="37">
        <v>0</v>
      </c>
    </row>
    <row r="337" spans="1:16" ht="12.75" customHeight="1" thickBot="1" x14ac:dyDescent="0.3">
      <c r="A337" s="143"/>
      <c r="B337" s="159"/>
      <c r="C337" s="37" t="s">
        <v>28</v>
      </c>
      <c r="D337" s="37">
        <v>0</v>
      </c>
      <c r="E337" s="37">
        <v>0</v>
      </c>
      <c r="F337" s="37">
        <v>0</v>
      </c>
      <c r="G337" s="37">
        <v>0</v>
      </c>
      <c r="H337" s="37">
        <v>0</v>
      </c>
      <c r="I337" s="37">
        <v>0</v>
      </c>
      <c r="J337" s="37">
        <v>0</v>
      </c>
      <c r="K337" s="37">
        <v>0</v>
      </c>
      <c r="L337" s="37">
        <v>0</v>
      </c>
      <c r="M337" s="37">
        <v>0</v>
      </c>
      <c r="N337" s="37">
        <v>0</v>
      </c>
      <c r="O337" s="37">
        <v>0</v>
      </c>
      <c r="P337" s="37">
        <v>0</v>
      </c>
    </row>
    <row r="338" spans="1:16" ht="12.75" customHeight="1" thickBot="1" x14ac:dyDescent="0.3">
      <c r="A338" s="143"/>
      <c r="B338" s="159"/>
      <c r="C338" s="37" t="s">
        <v>29</v>
      </c>
      <c r="D338" s="37">
        <v>0</v>
      </c>
      <c r="E338" s="37">
        <v>0</v>
      </c>
      <c r="F338" s="37">
        <v>0</v>
      </c>
      <c r="G338" s="37">
        <v>0</v>
      </c>
      <c r="H338" s="37">
        <v>0</v>
      </c>
      <c r="I338" s="37">
        <v>0</v>
      </c>
      <c r="J338" s="37">
        <v>0</v>
      </c>
      <c r="K338" s="37">
        <v>0</v>
      </c>
      <c r="L338" s="37">
        <v>0</v>
      </c>
      <c r="M338" s="37">
        <v>0</v>
      </c>
      <c r="N338" s="37">
        <v>0</v>
      </c>
      <c r="O338" s="37">
        <v>0</v>
      </c>
      <c r="P338" s="37">
        <v>0</v>
      </c>
    </row>
    <row r="339" spans="1:16" ht="12.75" customHeight="1" thickBot="1" x14ac:dyDescent="0.3">
      <c r="A339" s="143"/>
      <c r="B339" s="159"/>
      <c r="C339" s="37" t="s">
        <v>30</v>
      </c>
      <c r="D339" s="37">
        <v>0</v>
      </c>
      <c r="E339" s="37">
        <v>0</v>
      </c>
      <c r="F339" s="37">
        <v>0</v>
      </c>
      <c r="G339" s="37">
        <v>0</v>
      </c>
      <c r="H339" s="37">
        <v>0</v>
      </c>
      <c r="I339" s="37">
        <v>0</v>
      </c>
      <c r="J339" s="37">
        <v>0</v>
      </c>
      <c r="K339" s="37">
        <v>0</v>
      </c>
      <c r="L339" s="37">
        <v>0</v>
      </c>
      <c r="M339" s="37">
        <v>0</v>
      </c>
      <c r="N339" s="37">
        <v>0</v>
      </c>
      <c r="O339" s="37">
        <v>0</v>
      </c>
      <c r="P339" s="37">
        <v>0</v>
      </c>
    </row>
    <row r="340" spans="1:16" ht="12.75" customHeight="1" thickBot="1" x14ac:dyDescent="0.3">
      <c r="A340" s="143"/>
      <c r="B340" s="159"/>
      <c r="C340" s="37" t="s">
        <v>31</v>
      </c>
      <c r="D340" s="37">
        <v>45.445999999999998</v>
      </c>
      <c r="E340" s="37">
        <v>38.634</v>
      </c>
      <c r="F340" s="37">
        <v>38.594000000000001</v>
      </c>
      <c r="G340" s="37">
        <v>19.721</v>
      </c>
      <c r="H340" s="37">
        <v>2.8849999999999998</v>
      </c>
      <c r="I340" s="37">
        <v>0</v>
      </c>
      <c r="J340" s="37">
        <v>0</v>
      </c>
      <c r="K340" s="37">
        <v>0</v>
      </c>
      <c r="L340" s="37">
        <v>0</v>
      </c>
      <c r="M340" s="37">
        <v>20.74</v>
      </c>
      <c r="N340" s="37">
        <v>27.54</v>
      </c>
      <c r="O340" s="37">
        <v>40.036000000000001</v>
      </c>
      <c r="P340" s="37">
        <v>233.596</v>
      </c>
    </row>
    <row r="341" spans="1:16" ht="12.75" customHeight="1" thickBot="1" x14ac:dyDescent="0.3">
      <c r="A341" s="142" t="s">
        <v>51</v>
      </c>
      <c r="B341" s="151" t="s">
        <v>1</v>
      </c>
      <c r="C341" s="37" t="s">
        <v>26</v>
      </c>
      <c r="D341" s="36">
        <v>1240.491</v>
      </c>
      <c r="E341" s="37">
        <v>1069.0540000000001</v>
      </c>
      <c r="F341" s="37">
        <v>1079.0550000000001</v>
      </c>
      <c r="G341" s="37">
        <v>629.01800000000003</v>
      </c>
      <c r="H341" s="37">
        <v>111.82899999999999</v>
      </c>
      <c r="I341" s="37">
        <v>0</v>
      </c>
      <c r="J341" s="37">
        <v>0</v>
      </c>
      <c r="K341" s="37">
        <v>0</v>
      </c>
      <c r="L341" s="37">
        <v>0</v>
      </c>
      <c r="M341" s="37">
        <v>658.48099999999999</v>
      </c>
      <c r="N341" s="37">
        <v>813.20100000000002</v>
      </c>
      <c r="O341" s="37">
        <v>1113.0440000000001</v>
      </c>
      <c r="P341" s="37">
        <v>6714.1729999999998</v>
      </c>
    </row>
    <row r="342" spans="1:16" ht="12.75" customHeight="1" thickBot="1" x14ac:dyDescent="0.3">
      <c r="A342" s="143"/>
      <c r="B342" s="159"/>
      <c r="C342" s="37" t="s">
        <v>27</v>
      </c>
      <c r="D342" s="37">
        <v>195.995</v>
      </c>
      <c r="E342" s="37">
        <v>183.352</v>
      </c>
      <c r="F342" s="37">
        <v>195.995</v>
      </c>
      <c r="G342" s="37">
        <v>189.67500000000001</v>
      </c>
      <c r="H342" s="37">
        <v>195.99199999999999</v>
      </c>
      <c r="I342" s="37">
        <v>189.67500000000001</v>
      </c>
      <c r="J342" s="37">
        <v>195.995</v>
      </c>
      <c r="K342" s="37">
        <v>107.479</v>
      </c>
      <c r="L342" s="37">
        <v>189.67500000000001</v>
      </c>
      <c r="M342" s="37">
        <v>195.995</v>
      </c>
      <c r="N342" s="37">
        <v>189.67500000000001</v>
      </c>
      <c r="O342" s="37">
        <v>195.995</v>
      </c>
      <c r="P342" s="37">
        <v>2225.498</v>
      </c>
    </row>
    <row r="343" spans="1:16" ht="12.75" customHeight="1" thickBot="1" x14ac:dyDescent="0.3">
      <c r="A343" s="143"/>
      <c r="B343" s="159"/>
      <c r="C343" s="37" t="s">
        <v>28</v>
      </c>
      <c r="D343" s="37">
        <v>0</v>
      </c>
      <c r="E343" s="37">
        <v>0</v>
      </c>
      <c r="F343" s="37">
        <v>0</v>
      </c>
      <c r="G343" s="37">
        <v>0</v>
      </c>
      <c r="H343" s="37">
        <v>0</v>
      </c>
      <c r="I343" s="37">
        <v>0</v>
      </c>
      <c r="J343" s="37">
        <v>0</v>
      </c>
      <c r="K343" s="37">
        <v>0</v>
      </c>
      <c r="L343" s="37">
        <v>0</v>
      </c>
      <c r="M343" s="37">
        <v>0</v>
      </c>
      <c r="N343" s="37">
        <v>0</v>
      </c>
      <c r="O343" s="37">
        <v>0</v>
      </c>
      <c r="P343" s="37">
        <v>0</v>
      </c>
    </row>
    <row r="344" spans="1:16" ht="12.75" customHeight="1" thickBot="1" x14ac:dyDescent="0.3">
      <c r="A344" s="143"/>
      <c r="B344" s="159"/>
      <c r="C344" s="37" t="s">
        <v>29</v>
      </c>
      <c r="D344" s="37">
        <v>0</v>
      </c>
      <c r="E344" s="37">
        <v>0</v>
      </c>
      <c r="F344" s="37">
        <v>0</v>
      </c>
      <c r="G344" s="37">
        <v>0</v>
      </c>
      <c r="H344" s="37">
        <v>0</v>
      </c>
      <c r="I344" s="37">
        <v>0</v>
      </c>
      <c r="J344" s="37">
        <v>0</v>
      </c>
      <c r="K344" s="37">
        <v>0</v>
      </c>
      <c r="L344" s="37">
        <v>0</v>
      </c>
      <c r="M344" s="37">
        <v>0</v>
      </c>
      <c r="N344" s="37">
        <v>0</v>
      </c>
      <c r="O344" s="37">
        <v>0</v>
      </c>
      <c r="P344" s="37">
        <v>0</v>
      </c>
    </row>
    <row r="345" spans="1:16" ht="12.75" customHeight="1" thickBot="1" x14ac:dyDescent="0.3">
      <c r="A345" s="143"/>
      <c r="B345" s="159"/>
      <c r="C345" s="37" t="s">
        <v>30</v>
      </c>
      <c r="D345" s="37">
        <v>0</v>
      </c>
      <c r="E345" s="37">
        <v>0</v>
      </c>
      <c r="F345" s="37">
        <v>0</v>
      </c>
      <c r="G345" s="37">
        <v>0</v>
      </c>
      <c r="H345" s="37">
        <v>0</v>
      </c>
      <c r="I345" s="37">
        <v>0</v>
      </c>
      <c r="J345" s="37">
        <v>0</v>
      </c>
      <c r="K345" s="37">
        <v>0</v>
      </c>
      <c r="L345" s="37">
        <v>0</v>
      </c>
      <c r="M345" s="37">
        <v>0</v>
      </c>
      <c r="N345" s="37">
        <v>0</v>
      </c>
      <c r="O345" s="37">
        <v>0</v>
      </c>
      <c r="P345" s="37">
        <v>0</v>
      </c>
    </row>
    <row r="346" spans="1:16" ht="12.75" customHeight="1" thickBot="1" x14ac:dyDescent="0.3">
      <c r="A346" s="143"/>
      <c r="B346" s="159"/>
      <c r="C346" s="37" t="s">
        <v>31</v>
      </c>
      <c r="D346" s="36">
        <v>1436.4860000000001</v>
      </c>
      <c r="E346" s="37">
        <v>1252.4059999999999</v>
      </c>
      <c r="F346" s="37">
        <v>1275.05</v>
      </c>
      <c r="G346" s="37">
        <v>818.69299999999998</v>
      </c>
      <c r="H346" s="37">
        <v>307.82100000000003</v>
      </c>
      <c r="I346" s="37">
        <v>189.67500000000001</v>
      </c>
      <c r="J346" s="37">
        <v>195.995</v>
      </c>
      <c r="K346" s="37">
        <v>107.479</v>
      </c>
      <c r="L346" s="37">
        <v>189.67500000000001</v>
      </c>
      <c r="M346" s="37">
        <v>854.476</v>
      </c>
      <c r="N346" s="36">
        <v>1002.876</v>
      </c>
      <c r="O346" s="37">
        <v>1309.039</v>
      </c>
      <c r="P346" s="37">
        <v>8939.6710000000003</v>
      </c>
    </row>
    <row r="347" spans="1:16" ht="12.75" customHeight="1" thickBot="1" x14ac:dyDescent="0.3">
      <c r="A347" s="142" t="s">
        <v>34</v>
      </c>
      <c r="B347" s="151" t="s">
        <v>46</v>
      </c>
      <c r="C347" s="37" t="s">
        <v>26</v>
      </c>
      <c r="D347" s="37">
        <v>5.4660000000000002</v>
      </c>
      <c r="E347" s="37">
        <v>4.681</v>
      </c>
      <c r="F347" s="37">
        <v>4.702</v>
      </c>
      <c r="G347" s="37">
        <v>2.5859999999999999</v>
      </c>
      <c r="H347" s="37">
        <v>0.42499999999999999</v>
      </c>
      <c r="I347" s="37">
        <v>0</v>
      </c>
      <c r="J347" s="37">
        <v>0</v>
      </c>
      <c r="K347" s="37">
        <v>0</v>
      </c>
      <c r="L347" s="37">
        <v>0</v>
      </c>
      <c r="M347" s="37">
        <v>2.7130000000000001</v>
      </c>
      <c r="N347" s="37">
        <v>3.4569999999999999</v>
      </c>
      <c r="O347" s="37">
        <v>4.8630000000000004</v>
      </c>
      <c r="P347" s="37">
        <v>28.893000000000001</v>
      </c>
    </row>
    <row r="348" spans="1:16" ht="12.75" customHeight="1" thickBot="1" x14ac:dyDescent="0.3">
      <c r="A348" s="143"/>
      <c r="B348" s="159"/>
      <c r="C348" s="37" t="s">
        <v>27</v>
      </c>
      <c r="D348" s="37">
        <v>0</v>
      </c>
      <c r="E348" s="37">
        <v>0</v>
      </c>
      <c r="F348" s="37">
        <v>0</v>
      </c>
      <c r="G348" s="37">
        <v>0</v>
      </c>
      <c r="H348" s="37">
        <v>0</v>
      </c>
      <c r="I348" s="37">
        <v>0</v>
      </c>
      <c r="J348" s="37">
        <v>0</v>
      </c>
      <c r="K348" s="37">
        <v>0</v>
      </c>
      <c r="L348" s="37">
        <v>0</v>
      </c>
      <c r="M348" s="37">
        <v>0</v>
      </c>
      <c r="N348" s="37">
        <v>0</v>
      </c>
      <c r="O348" s="37">
        <v>0</v>
      </c>
      <c r="P348" s="37">
        <v>0</v>
      </c>
    </row>
    <row r="349" spans="1:16" ht="12.75" customHeight="1" thickBot="1" x14ac:dyDescent="0.3">
      <c r="A349" s="143"/>
      <c r="B349" s="159"/>
      <c r="C349" s="37" t="s">
        <v>28</v>
      </c>
      <c r="D349" s="37">
        <v>0</v>
      </c>
      <c r="E349" s="37">
        <v>0</v>
      </c>
      <c r="F349" s="37">
        <v>0</v>
      </c>
      <c r="G349" s="37">
        <v>0</v>
      </c>
      <c r="H349" s="37">
        <v>0</v>
      </c>
      <c r="I349" s="37">
        <v>0</v>
      </c>
      <c r="J349" s="37">
        <v>0</v>
      </c>
      <c r="K349" s="37">
        <v>0</v>
      </c>
      <c r="L349" s="37">
        <v>0</v>
      </c>
      <c r="M349" s="37">
        <v>0</v>
      </c>
      <c r="N349" s="37">
        <v>0</v>
      </c>
      <c r="O349" s="37">
        <v>0</v>
      </c>
      <c r="P349" s="37">
        <v>0</v>
      </c>
    </row>
    <row r="350" spans="1:16" ht="12.75" customHeight="1" thickBot="1" x14ac:dyDescent="0.3">
      <c r="A350" s="143"/>
      <c r="B350" s="159"/>
      <c r="C350" s="37" t="s">
        <v>29</v>
      </c>
      <c r="D350" s="37">
        <v>0</v>
      </c>
      <c r="E350" s="37">
        <v>0</v>
      </c>
      <c r="F350" s="37">
        <v>0</v>
      </c>
      <c r="G350" s="37">
        <v>0</v>
      </c>
      <c r="H350" s="37">
        <v>0</v>
      </c>
      <c r="I350" s="37">
        <v>0</v>
      </c>
      <c r="J350" s="37">
        <v>0</v>
      </c>
      <c r="K350" s="37">
        <v>0</v>
      </c>
      <c r="L350" s="37">
        <v>0</v>
      </c>
      <c r="M350" s="37">
        <v>0</v>
      </c>
      <c r="N350" s="37">
        <v>0</v>
      </c>
      <c r="O350" s="37">
        <v>0</v>
      </c>
      <c r="P350" s="37">
        <v>0</v>
      </c>
    </row>
    <row r="351" spans="1:16" ht="12.75" customHeight="1" thickBot="1" x14ac:dyDescent="0.3">
      <c r="A351" s="143"/>
      <c r="B351" s="159"/>
      <c r="C351" s="37" t="s">
        <v>30</v>
      </c>
      <c r="D351" s="37">
        <v>0.16400000000000001</v>
      </c>
      <c r="E351" s="37">
        <v>0.14000000000000001</v>
      </c>
      <c r="F351" s="37">
        <v>0.14099999999999999</v>
      </c>
      <c r="G351" s="37">
        <v>7.8E-2</v>
      </c>
      <c r="H351" s="37">
        <v>1.2999999999999999E-2</v>
      </c>
      <c r="I351" s="37">
        <v>0</v>
      </c>
      <c r="J351" s="37">
        <v>0</v>
      </c>
      <c r="K351" s="37">
        <v>0</v>
      </c>
      <c r="L351" s="37">
        <v>0</v>
      </c>
      <c r="M351" s="37">
        <v>8.1000000000000003E-2</v>
      </c>
      <c r="N351" s="37">
        <v>0.104</v>
      </c>
      <c r="O351" s="37">
        <v>0.14599999999999999</v>
      </c>
      <c r="P351" s="37">
        <v>0.86699999999999999</v>
      </c>
    </row>
    <row r="352" spans="1:16" ht="12.75" customHeight="1" thickBot="1" x14ac:dyDescent="0.3">
      <c r="A352" s="143"/>
      <c r="B352" s="159"/>
      <c r="C352" s="37" t="s">
        <v>31</v>
      </c>
      <c r="D352" s="37">
        <v>5.63</v>
      </c>
      <c r="E352" s="37">
        <v>4.8209999999999997</v>
      </c>
      <c r="F352" s="37">
        <v>4.843</v>
      </c>
      <c r="G352" s="37">
        <v>2.6640000000000001</v>
      </c>
      <c r="H352" s="37">
        <v>0.438</v>
      </c>
      <c r="I352" s="37">
        <v>0</v>
      </c>
      <c r="J352" s="37">
        <v>0</v>
      </c>
      <c r="K352" s="37">
        <v>0</v>
      </c>
      <c r="L352" s="37">
        <v>0</v>
      </c>
      <c r="M352" s="37">
        <v>2.794</v>
      </c>
      <c r="N352" s="37">
        <v>3.5609999999999999</v>
      </c>
      <c r="O352" s="37">
        <v>5.0090000000000003</v>
      </c>
      <c r="P352" s="37">
        <v>29.76</v>
      </c>
    </row>
    <row r="353" spans="1:16" ht="12.75" customHeight="1" thickBot="1" x14ac:dyDescent="0.3">
      <c r="A353" s="142" t="s">
        <v>39</v>
      </c>
      <c r="B353" s="151" t="s">
        <v>33</v>
      </c>
      <c r="C353" s="37" t="s">
        <v>26</v>
      </c>
      <c r="D353" s="37">
        <v>6.7069999999999999</v>
      </c>
      <c r="E353" s="37">
        <v>5.7809999999999997</v>
      </c>
      <c r="F353" s="37">
        <v>5.8339999999999996</v>
      </c>
      <c r="G353" s="37">
        <v>3.4009999999999998</v>
      </c>
      <c r="H353" s="37">
        <v>0.60499999999999998</v>
      </c>
      <c r="I353" s="37">
        <v>0</v>
      </c>
      <c r="J353" s="37">
        <v>0</v>
      </c>
      <c r="K353" s="37">
        <v>0</v>
      </c>
      <c r="L353" s="37">
        <v>0</v>
      </c>
      <c r="M353" s="37">
        <v>3.5609999999999999</v>
      </c>
      <c r="N353" s="37">
        <v>4.3959999999999999</v>
      </c>
      <c r="O353" s="37">
        <v>6.0170000000000003</v>
      </c>
      <c r="P353" s="37">
        <v>36.302</v>
      </c>
    </row>
    <row r="354" spans="1:16" ht="12.75" customHeight="1" thickBot="1" x14ac:dyDescent="0.3">
      <c r="A354" s="143"/>
      <c r="B354" s="159"/>
      <c r="C354" s="37" t="s">
        <v>27</v>
      </c>
      <c r="D354" s="37">
        <v>0</v>
      </c>
      <c r="E354" s="37">
        <v>0</v>
      </c>
      <c r="F354" s="37">
        <v>0</v>
      </c>
      <c r="G354" s="37">
        <v>0</v>
      </c>
      <c r="H354" s="37">
        <v>0</v>
      </c>
      <c r="I354" s="37">
        <v>0</v>
      </c>
      <c r="J354" s="37">
        <v>0</v>
      </c>
      <c r="K354" s="37">
        <v>0</v>
      </c>
      <c r="L354" s="37">
        <v>0</v>
      </c>
      <c r="M354" s="37">
        <v>0</v>
      </c>
      <c r="N354" s="37">
        <v>0</v>
      </c>
      <c r="O354" s="37">
        <v>0</v>
      </c>
      <c r="P354" s="37">
        <v>0</v>
      </c>
    </row>
    <row r="355" spans="1:16" ht="12.75" customHeight="1" thickBot="1" x14ac:dyDescent="0.3">
      <c r="A355" s="143"/>
      <c r="B355" s="159"/>
      <c r="C355" s="37" t="s">
        <v>28</v>
      </c>
      <c r="D355" s="37">
        <v>0</v>
      </c>
      <c r="E355" s="37">
        <v>0</v>
      </c>
      <c r="F355" s="37">
        <v>0</v>
      </c>
      <c r="G355" s="37">
        <v>0</v>
      </c>
      <c r="H355" s="37">
        <v>0</v>
      </c>
      <c r="I355" s="37">
        <v>0</v>
      </c>
      <c r="J355" s="37">
        <v>0</v>
      </c>
      <c r="K355" s="37">
        <v>0</v>
      </c>
      <c r="L355" s="37">
        <v>0</v>
      </c>
      <c r="M355" s="37">
        <v>0</v>
      </c>
      <c r="N355" s="37">
        <v>0</v>
      </c>
      <c r="O355" s="37">
        <v>0</v>
      </c>
      <c r="P355" s="37">
        <v>0</v>
      </c>
    </row>
    <row r="356" spans="1:16" ht="12.75" customHeight="1" thickBot="1" x14ac:dyDescent="0.3">
      <c r="A356" s="143"/>
      <c r="B356" s="159"/>
      <c r="C356" s="37" t="s">
        <v>29</v>
      </c>
      <c r="D356" s="37">
        <v>0</v>
      </c>
      <c r="E356" s="37">
        <v>0</v>
      </c>
      <c r="F356" s="37">
        <v>0</v>
      </c>
      <c r="G356" s="37">
        <v>0</v>
      </c>
      <c r="H356" s="37">
        <v>0</v>
      </c>
      <c r="I356" s="37">
        <v>0</v>
      </c>
      <c r="J356" s="37">
        <v>0</v>
      </c>
      <c r="K356" s="37">
        <v>0</v>
      </c>
      <c r="L356" s="37">
        <v>0</v>
      </c>
      <c r="M356" s="37">
        <v>0</v>
      </c>
      <c r="N356" s="37">
        <v>0</v>
      </c>
      <c r="O356" s="37">
        <v>0</v>
      </c>
      <c r="P356" s="37">
        <v>0</v>
      </c>
    </row>
    <row r="357" spans="1:16" ht="12.75" customHeight="1" thickBot="1" x14ac:dyDescent="0.3">
      <c r="A357" s="143"/>
      <c r="B357" s="159"/>
      <c r="C357" s="37" t="s">
        <v>30</v>
      </c>
      <c r="D357" s="37">
        <v>0</v>
      </c>
      <c r="E357" s="37">
        <v>0</v>
      </c>
      <c r="F357" s="37">
        <v>0</v>
      </c>
      <c r="G357" s="37">
        <v>0</v>
      </c>
      <c r="H357" s="37">
        <v>0</v>
      </c>
      <c r="I357" s="37">
        <v>0</v>
      </c>
      <c r="J357" s="37">
        <v>0</v>
      </c>
      <c r="K357" s="37">
        <v>0</v>
      </c>
      <c r="L357" s="37">
        <v>0</v>
      </c>
      <c r="M357" s="37">
        <v>0</v>
      </c>
      <c r="N357" s="37">
        <v>0</v>
      </c>
      <c r="O357" s="37">
        <v>0</v>
      </c>
      <c r="P357" s="37">
        <v>0</v>
      </c>
    </row>
    <row r="358" spans="1:16" ht="12.75" customHeight="1" thickBot="1" x14ac:dyDescent="0.3">
      <c r="A358" s="143"/>
      <c r="B358" s="159"/>
      <c r="C358" s="37" t="s">
        <v>31</v>
      </c>
      <c r="D358" s="37">
        <v>6.7069999999999999</v>
      </c>
      <c r="E358" s="37">
        <v>5.7809999999999997</v>
      </c>
      <c r="F358" s="37">
        <v>5.8339999999999996</v>
      </c>
      <c r="G358" s="37">
        <v>3.4009999999999998</v>
      </c>
      <c r="H358" s="37">
        <v>0.60499999999999998</v>
      </c>
      <c r="I358" s="37">
        <v>0</v>
      </c>
      <c r="J358" s="37">
        <v>0</v>
      </c>
      <c r="K358" s="37">
        <v>0</v>
      </c>
      <c r="L358" s="37">
        <v>0</v>
      </c>
      <c r="M358" s="37">
        <v>3.5609999999999999</v>
      </c>
      <c r="N358" s="37">
        <v>4.3959999999999999</v>
      </c>
      <c r="O358" s="37">
        <v>6.0170000000000003</v>
      </c>
      <c r="P358" s="37">
        <v>36.302</v>
      </c>
    </row>
    <row r="359" spans="1:16" ht="12.75" customHeight="1" thickBot="1" x14ac:dyDescent="0.3">
      <c r="A359" s="142" t="s">
        <v>40</v>
      </c>
      <c r="B359" s="151" t="s">
        <v>35</v>
      </c>
      <c r="C359" s="37" t="s">
        <v>26</v>
      </c>
      <c r="D359" s="37">
        <v>86.597999999999999</v>
      </c>
      <c r="E359" s="37">
        <v>73.927999999999997</v>
      </c>
      <c r="F359" s="37">
        <v>74.09</v>
      </c>
      <c r="G359" s="37">
        <v>39.533000000000001</v>
      </c>
      <c r="H359" s="37">
        <v>6.21</v>
      </c>
      <c r="I359" s="37">
        <v>0</v>
      </c>
      <c r="J359" s="37">
        <v>0</v>
      </c>
      <c r="K359" s="37">
        <v>0</v>
      </c>
      <c r="L359" s="37">
        <v>0</v>
      </c>
      <c r="M359" s="37">
        <v>41.508000000000003</v>
      </c>
      <c r="N359" s="37">
        <v>53.801000000000002</v>
      </c>
      <c r="O359" s="37">
        <v>76.724000000000004</v>
      </c>
      <c r="P359" s="37">
        <v>452.392</v>
      </c>
    </row>
    <row r="360" spans="1:16" ht="12.75" customHeight="1" thickBot="1" x14ac:dyDescent="0.3">
      <c r="A360" s="143"/>
      <c r="B360" s="159"/>
      <c r="C360" s="37" t="s">
        <v>27</v>
      </c>
      <c r="D360" s="37">
        <v>0.52700000000000002</v>
      </c>
      <c r="E360" s="37">
        <v>0.49299999999999999</v>
      </c>
      <c r="F360" s="37">
        <v>0.52700000000000002</v>
      </c>
      <c r="G360" s="37">
        <v>0.51</v>
      </c>
      <c r="H360" s="37">
        <v>0.52700000000000002</v>
      </c>
      <c r="I360" s="37">
        <v>0.51</v>
      </c>
      <c r="J360" s="37">
        <v>0.52700000000000002</v>
      </c>
      <c r="K360" s="37">
        <v>0.28899999999999998</v>
      </c>
      <c r="L360" s="37">
        <v>0.51</v>
      </c>
      <c r="M360" s="37">
        <v>0.52700000000000002</v>
      </c>
      <c r="N360" s="37">
        <v>0.51</v>
      </c>
      <c r="O360" s="37">
        <v>0.52700000000000002</v>
      </c>
      <c r="P360" s="37">
        <v>5.984</v>
      </c>
    </row>
    <row r="361" spans="1:16" ht="12.75" customHeight="1" thickBot="1" x14ac:dyDescent="0.3">
      <c r="A361" s="143"/>
      <c r="B361" s="159"/>
      <c r="C361" s="37" t="s">
        <v>28</v>
      </c>
      <c r="D361" s="37">
        <v>0</v>
      </c>
      <c r="E361" s="37">
        <v>0</v>
      </c>
      <c r="F361" s="37">
        <v>0</v>
      </c>
      <c r="G361" s="37">
        <v>0</v>
      </c>
      <c r="H361" s="37">
        <v>0</v>
      </c>
      <c r="I361" s="37">
        <v>0</v>
      </c>
      <c r="J361" s="37">
        <v>0</v>
      </c>
      <c r="K361" s="37">
        <v>0</v>
      </c>
      <c r="L361" s="37">
        <v>0</v>
      </c>
      <c r="M361" s="37">
        <v>0</v>
      </c>
      <c r="N361" s="37">
        <v>0</v>
      </c>
      <c r="O361" s="37">
        <v>0</v>
      </c>
      <c r="P361" s="37">
        <v>0</v>
      </c>
    </row>
    <row r="362" spans="1:16" ht="12.75" customHeight="1" thickBot="1" x14ac:dyDescent="0.3">
      <c r="A362" s="143"/>
      <c r="B362" s="159"/>
      <c r="C362" s="37" t="s">
        <v>29</v>
      </c>
      <c r="D362" s="37">
        <v>0</v>
      </c>
      <c r="E362" s="37">
        <v>0</v>
      </c>
      <c r="F362" s="37">
        <v>0</v>
      </c>
      <c r="G362" s="37">
        <v>0</v>
      </c>
      <c r="H362" s="37">
        <v>0</v>
      </c>
      <c r="I362" s="37">
        <v>0</v>
      </c>
      <c r="J362" s="37">
        <v>0</v>
      </c>
      <c r="K362" s="37">
        <v>0</v>
      </c>
      <c r="L362" s="37">
        <v>0</v>
      </c>
      <c r="M362" s="37">
        <v>0</v>
      </c>
      <c r="N362" s="37">
        <v>0</v>
      </c>
      <c r="O362" s="37">
        <v>0</v>
      </c>
      <c r="P362" s="37">
        <v>0</v>
      </c>
    </row>
    <row r="363" spans="1:16" ht="12.75" customHeight="1" thickBot="1" x14ac:dyDescent="0.3">
      <c r="A363" s="143"/>
      <c r="B363" s="159"/>
      <c r="C363" s="37" t="s">
        <v>30</v>
      </c>
      <c r="D363" s="37">
        <v>6.08</v>
      </c>
      <c r="E363" s="37">
        <v>5.1859999999999999</v>
      </c>
      <c r="F363" s="37">
        <v>5.194</v>
      </c>
      <c r="G363" s="37">
        <v>2.75</v>
      </c>
      <c r="H363" s="37">
        <v>0.42699999999999999</v>
      </c>
      <c r="I363" s="37">
        <v>0</v>
      </c>
      <c r="J363" s="37">
        <v>0</v>
      </c>
      <c r="K363" s="37">
        <v>0</v>
      </c>
      <c r="L363" s="37">
        <v>0</v>
      </c>
      <c r="M363" s="37">
        <v>2.8879999999999999</v>
      </c>
      <c r="N363" s="37">
        <v>3.76</v>
      </c>
      <c r="O363" s="37">
        <v>5.3810000000000002</v>
      </c>
      <c r="P363" s="37">
        <v>31.666</v>
      </c>
    </row>
    <row r="364" spans="1:16" ht="12.75" customHeight="1" thickBot="1" x14ac:dyDescent="0.3">
      <c r="A364" s="143"/>
      <c r="B364" s="159"/>
      <c r="C364" s="37" t="s">
        <v>31</v>
      </c>
      <c r="D364" s="37">
        <v>93.204999999999998</v>
      </c>
      <c r="E364" s="37">
        <v>79.606999999999999</v>
      </c>
      <c r="F364" s="37">
        <v>79.811000000000007</v>
      </c>
      <c r="G364" s="37">
        <v>42.792999999999999</v>
      </c>
      <c r="H364" s="37">
        <v>7.1639999999999997</v>
      </c>
      <c r="I364" s="37">
        <v>0.51</v>
      </c>
      <c r="J364" s="37">
        <v>0.52700000000000002</v>
      </c>
      <c r="K364" s="37">
        <v>0.28899999999999998</v>
      </c>
      <c r="L364" s="37">
        <v>0.51</v>
      </c>
      <c r="M364" s="37">
        <v>44.923000000000002</v>
      </c>
      <c r="N364" s="37">
        <v>58.070999999999998</v>
      </c>
      <c r="O364" s="37">
        <v>82.632000000000005</v>
      </c>
      <c r="P364" s="37">
        <v>490.04199999999997</v>
      </c>
    </row>
    <row r="365" spans="1:16" ht="12.75" customHeight="1" thickBot="1" x14ac:dyDescent="0.3">
      <c r="A365" s="138" t="s">
        <v>36</v>
      </c>
      <c r="B365" s="139"/>
      <c r="C365" s="37" t="s">
        <v>26</v>
      </c>
      <c r="D365" s="37">
        <v>1384.7080000000001</v>
      </c>
      <c r="E365" s="37">
        <v>1192.078</v>
      </c>
      <c r="F365" s="47">
        <v>1202.2750000000001</v>
      </c>
      <c r="G365" s="37">
        <v>694.25900000000001</v>
      </c>
      <c r="H365" s="37">
        <v>121.95399999999999</v>
      </c>
      <c r="I365" s="37">
        <v>0</v>
      </c>
      <c r="J365" s="37">
        <v>0</v>
      </c>
      <c r="K365" s="37">
        <v>0</v>
      </c>
      <c r="L365" s="37">
        <v>0</v>
      </c>
      <c r="M365" s="37">
        <v>727.00300000000004</v>
      </c>
      <c r="N365" s="37">
        <v>902.39499999999998</v>
      </c>
      <c r="O365" s="37">
        <v>1240.684</v>
      </c>
      <c r="P365" s="37">
        <v>7465.3559999999998</v>
      </c>
    </row>
    <row r="366" spans="1:16" ht="12.75" customHeight="1" thickBot="1" x14ac:dyDescent="0.3">
      <c r="A366" s="140"/>
      <c r="B366" s="141"/>
      <c r="C366" s="37" t="s">
        <v>27</v>
      </c>
      <c r="D366" s="37">
        <v>196.52199999999999</v>
      </c>
      <c r="E366" s="37">
        <v>183.845</v>
      </c>
      <c r="F366" s="37">
        <v>196.52199999999999</v>
      </c>
      <c r="G366" s="37">
        <v>190.185</v>
      </c>
      <c r="H366" s="37">
        <v>196.51900000000001</v>
      </c>
      <c r="I366" s="37">
        <v>190.185</v>
      </c>
      <c r="J366" s="37">
        <v>196.52199999999999</v>
      </c>
      <c r="K366" s="37">
        <v>107.768</v>
      </c>
      <c r="L366" s="37">
        <v>190.185</v>
      </c>
      <c r="M366" s="37">
        <v>196.52199999999999</v>
      </c>
      <c r="N366" s="37">
        <v>190.185</v>
      </c>
      <c r="O366" s="37">
        <v>196.52199999999999</v>
      </c>
      <c r="P366" s="37">
        <v>2231.482</v>
      </c>
    </row>
    <row r="367" spans="1:16" ht="12.75" customHeight="1" thickBot="1" x14ac:dyDescent="0.3">
      <c r="A367" s="140"/>
      <c r="B367" s="141"/>
      <c r="C367" s="37" t="s">
        <v>28</v>
      </c>
      <c r="D367" s="37">
        <v>0</v>
      </c>
      <c r="E367" s="37">
        <v>0</v>
      </c>
      <c r="F367" s="37">
        <v>0</v>
      </c>
      <c r="G367" s="37">
        <v>0</v>
      </c>
      <c r="H367" s="37">
        <v>0</v>
      </c>
      <c r="I367" s="37">
        <v>0</v>
      </c>
      <c r="J367" s="37">
        <v>0</v>
      </c>
      <c r="K367" s="37">
        <v>0</v>
      </c>
      <c r="L367" s="37">
        <v>0</v>
      </c>
      <c r="M367" s="37">
        <v>0</v>
      </c>
      <c r="N367" s="37">
        <v>0</v>
      </c>
      <c r="O367" s="37">
        <v>0</v>
      </c>
      <c r="P367" s="37">
        <v>0</v>
      </c>
    </row>
    <row r="368" spans="1:16" ht="12.75" customHeight="1" thickBot="1" x14ac:dyDescent="0.3">
      <c r="A368" s="140"/>
      <c r="B368" s="141"/>
      <c r="C368" s="37" t="s">
        <v>29</v>
      </c>
      <c r="D368" s="37">
        <v>0</v>
      </c>
      <c r="E368" s="37">
        <v>0</v>
      </c>
      <c r="F368" s="37">
        <v>0</v>
      </c>
      <c r="G368" s="37">
        <v>0</v>
      </c>
      <c r="H368" s="37">
        <v>0</v>
      </c>
      <c r="I368" s="37">
        <v>0</v>
      </c>
      <c r="J368" s="37">
        <v>0</v>
      </c>
      <c r="K368" s="37">
        <v>0</v>
      </c>
      <c r="L368" s="37">
        <v>0</v>
      </c>
      <c r="M368" s="37">
        <v>0</v>
      </c>
      <c r="N368" s="37">
        <v>0</v>
      </c>
      <c r="O368" s="37">
        <v>0</v>
      </c>
      <c r="P368" s="37">
        <v>0</v>
      </c>
    </row>
    <row r="369" spans="1:16" ht="12.75" customHeight="1" thickBot="1" x14ac:dyDescent="0.3">
      <c r="A369" s="140"/>
      <c r="B369" s="141"/>
      <c r="C369" s="37" t="s">
        <v>30</v>
      </c>
      <c r="D369" s="37">
        <v>6.2439999999999998</v>
      </c>
      <c r="E369" s="37">
        <v>5.3259999999999996</v>
      </c>
      <c r="F369" s="37">
        <v>5.335</v>
      </c>
      <c r="G369" s="37">
        <v>2.8279999999999998</v>
      </c>
      <c r="H369" s="37">
        <v>0.44</v>
      </c>
      <c r="I369" s="37">
        <v>0</v>
      </c>
      <c r="J369" s="37">
        <v>0</v>
      </c>
      <c r="K369" s="37">
        <v>0</v>
      </c>
      <c r="L369" s="37">
        <v>0</v>
      </c>
      <c r="M369" s="37">
        <v>2.9689999999999999</v>
      </c>
      <c r="N369" s="37">
        <v>3.8639999999999999</v>
      </c>
      <c r="O369" s="37">
        <v>5.5270000000000001</v>
      </c>
      <c r="P369" s="37">
        <v>32.533000000000001</v>
      </c>
    </row>
    <row r="370" spans="1:16" ht="12.75" customHeight="1" thickBot="1" x14ac:dyDescent="0.3">
      <c r="A370" s="140"/>
      <c r="B370" s="141"/>
      <c r="C370" s="37" t="s">
        <v>31</v>
      </c>
      <c r="D370" s="37">
        <v>1587.4739999999999</v>
      </c>
      <c r="E370" s="37">
        <v>1381.249</v>
      </c>
      <c r="F370" s="47">
        <v>1404.1320000000001</v>
      </c>
      <c r="G370" s="37">
        <v>887.27200000000005</v>
      </c>
      <c r="H370" s="37">
        <v>318.91300000000001</v>
      </c>
      <c r="I370" s="37">
        <v>190.185</v>
      </c>
      <c r="J370" s="37">
        <v>196.52199999999999</v>
      </c>
      <c r="K370" s="37">
        <v>107.768</v>
      </c>
      <c r="L370" s="37">
        <v>190.185</v>
      </c>
      <c r="M370" s="37">
        <v>926.49400000000003</v>
      </c>
      <c r="N370" s="37">
        <v>1096.444</v>
      </c>
      <c r="O370" s="37">
        <v>1442.7329999999999</v>
      </c>
      <c r="P370" s="37">
        <v>9729.3709999999992</v>
      </c>
    </row>
    <row r="371" spans="1:16" ht="12.75" customHeight="1" thickBot="1" x14ac:dyDescent="0.3">
      <c r="A371" s="163" t="s">
        <v>52</v>
      </c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  <c r="L371" s="164"/>
      <c r="M371" s="164"/>
      <c r="N371" s="164"/>
      <c r="O371" s="164"/>
      <c r="P371" s="165"/>
    </row>
    <row r="372" spans="1:16" ht="12.75" customHeight="1" thickBot="1" x14ac:dyDescent="0.3">
      <c r="A372" s="179" t="s">
        <v>42</v>
      </c>
      <c r="B372" s="183" t="s">
        <v>9</v>
      </c>
      <c r="C372" s="151"/>
      <c r="D372" s="153" t="s">
        <v>115</v>
      </c>
      <c r="E372" s="154"/>
      <c r="F372" s="154"/>
      <c r="G372" s="154"/>
      <c r="H372" s="154"/>
      <c r="I372" s="154"/>
      <c r="J372" s="154"/>
      <c r="K372" s="154"/>
      <c r="L372" s="154"/>
      <c r="M372" s="154"/>
      <c r="N372" s="154"/>
      <c r="O372" s="154"/>
      <c r="P372" s="155"/>
    </row>
    <row r="373" spans="1:16" ht="12.75" customHeight="1" thickBot="1" x14ac:dyDescent="0.3">
      <c r="A373" s="180"/>
      <c r="B373" s="182"/>
      <c r="C373" s="152"/>
      <c r="D373" s="36" t="s">
        <v>10</v>
      </c>
      <c r="E373" s="41" t="s">
        <v>11</v>
      </c>
      <c r="F373" s="35" t="s">
        <v>12</v>
      </c>
      <c r="G373" s="36" t="s">
        <v>13</v>
      </c>
      <c r="H373" s="35" t="s">
        <v>14</v>
      </c>
      <c r="I373" s="35" t="s">
        <v>15</v>
      </c>
      <c r="J373" s="35" t="s">
        <v>16</v>
      </c>
      <c r="K373" s="36" t="s">
        <v>17</v>
      </c>
      <c r="L373" s="37" t="s">
        <v>18</v>
      </c>
      <c r="M373" s="41" t="s">
        <v>19</v>
      </c>
      <c r="N373" s="36" t="s">
        <v>20</v>
      </c>
      <c r="O373" s="41" t="s">
        <v>21</v>
      </c>
      <c r="P373" s="35" t="s">
        <v>22</v>
      </c>
    </row>
    <row r="374" spans="1:16" ht="12.75" customHeight="1" thickBot="1" x14ac:dyDescent="0.3">
      <c r="A374" s="142" t="s">
        <v>43</v>
      </c>
      <c r="B374" s="151" t="s">
        <v>1</v>
      </c>
      <c r="C374" s="37" t="s">
        <v>26</v>
      </c>
      <c r="D374" s="37">
        <v>40.499000000000002</v>
      </c>
      <c r="E374" s="37">
        <v>34.902000000000001</v>
      </c>
      <c r="F374" s="37">
        <v>35.228000000000002</v>
      </c>
      <c r="G374" s="37">
        <v>20.536000000000001</v>
      </c>
      <c r="H374" s="37">
        <v>3.6509999999999998</v>
      </c>
      <c r="I374" s="37">
        <v>0</v>
      </c>
      <c r="J374" s="37">
        <v>0</v>
      </c>
      <c r="K374" s="37">
        <v>0</v>
      </c>
      <c r="L374" s="37">
        <v>0</v>
      </c>
      <c r="M374" s="37">
        <v>21.498000000000001</v>
      </c>
      <c r="N374" s="37">
        <v>26.548999999999999</v>
      </c>
      <c r="O374" s="37">
        <v>36.338000000000001</v>
      </c>
      <c r="P374" s="37">
        <v>219.20099999999999</v>
      </c>
    </row>
    <row r="375" spans="1:16" ht="12.75" customHeight="1" thickBot="1" x14ac:dyDescent="0.3">
      <c r="A375" s="143"/>
      <c r="B375" s="159"/>
      <c r="C375" s="37" t="s">
        <v>27</v>
      </c>
      <c r="D375" s="37">
        <v>11.154</v>
      </c>
      <c r="E375" s="37">
        <v>10.433999999999999</v>
      </c>
      <c r="F375" s="37">
        <v>11.154</v>
      </c>
      <c r="G375" s="37">
        <v>10.794</v>
      </c>
      <c r="H375" s="37">
        <v>11.154</v>
      </c>
      <c r="I375" s="37">
        <v>10.794</v>
      </c>
      <c r="J375" s="37">
        <v>6.117</v>
      </c>
      <c r="K375" s="37">
        <v>11.154</v>
      </c>
      <c r="L375" s="37">
        <v>10.794</v>
      </c>
      <c r="M375" s="37">
        <v>11.154</v>
      </c>
      <c r="N375" s="37">
        <v>10.794</v>
      </c>
      <c r="O375" s="37">
        <v>11.154</v>
      </c>
      <c r="P375" s="37">
        <v>126.651</v>
      </c>
    </row>
    <row r="376" spans="1:16" ht="12.75" customHeight="1" thickBot="1" x14ac:dyDescent="0.3">
      <c r="A376" s="143"/>
      <c r="B376" s="159"/>
      <c r="C376" s="37" t="s">
        <v>28</v>
      </c>
      <c r="D376" s="37">
        <v>0</v>
      </c>
      <c r="E376" s="37">
        <v>0</v>
      </c>
      <c r="F376" s="37">
        <v>0</v>
      </c>
      <c r="G376" s="37">
        <v>0</v>
      </c>
      <c r="H376" s="37">
        <v>0</v>
      </c>
      <c r="I376" s="37">
        <v>0</v>
      </c>
      <c r="J376" s="37">
        <v>0</v>
      </c>
      <c r="K376" s="37">
        <v>0</v>
      </c>
      <c r="L376" s="37">
        <v>0</v>
      </c>
      <c r="M376" s="37">
        <v>0</v>
      </c>
      <c r="N376" s="37">
        <v>0</v>
      </c>
      <c r="O376" s="37">
        <v>0</v>
      </c>
      <c r="P376" s="37">
        <v>0</v>
      </c>
    </row>
    <row r="377" spans="1:16" ht="12.75" customHeight="1" thickBot="1" x14ac:dyDescent="0.3">
      <c r="A377" s="143"/>
      <c r="B377" s="159"/>
      <c r="C377" s="37" t="s">
        <v>29</v>
      </c>
      <c r="D377" s="37">
        <v>0</v>
      </c>
      <c r="E377" s="37">
        <v>0</v>
      </c>
      <c r="F377" s="37">
        <v>0</v>
      </c>
      <c r="G377" s="37">
        <v>0</v>
      </c>
      <c r="H377" s="37">
        <v>0</v>
      </c>
      <c r="I377" s="37">
        <v>0</v>
      </c>
      <c r="J377" s="37">
        <v>0</v>
      </c>
      <c r="K377" s="37">
        <v>0</v>
      </c>
      <c r="L377" s="37">
        <v>0</v>
      </c>
      <c r="M377" s="37">
        <v>0</v>
      </c>
      <c r="N377" s="37">
        <v>0</v>
      </c>
      <c r="O377" s="37">
        <v>0</v>
      </c>
      <c r="P377" s="37">
        <v>0</v>
      </c>
    </row>
    <row r="378" spans="1:16" ht="12.75" customHeight="1" thickBot="1" x14ac:dyDescent="0.3">
      <c r="A378" s="143"/>
      <c r="B378" s="159"/>
      <c r="C378" s="37" t="s">
        <v>30</v>
      </c>
      <c r="D378" s="37">
        <v>0</v>
      </c>
      <c r="E378" s="37">
        <v>0</v>
      </c>
      <c r="F378" s="37">
        <v>0</v>
      </c>
      <c r="G378" s="37">
        <v>0</v>
      </c>
      <c r="H378" s="37">
        <v>0</v>
      </c>
      <c r="I378" s="37">
        <v>0</v>
      </c>
      <c r="J378" s="37">
        <v>0</v>
      </c>
      <c r="K378" s="37">
        <v>0</v>
      </c>
      <c r="L378" s="37">
        <v>0</v>
      </c>
      <c r="M378" s="37">
        <v>0</v>
      </c>
      <c r="N378" s="37">
        <v>0</v>
      </c>
      <c r="O378" s="37">
        <v>0</v>
      </c>
      <c r="P378" s="37">
        <v>0</v>
      </c>
    </row>
    <row r="379" spans="1:16" ht="12.75" customHeight="1" thickBot="1" x14ac:dyDescent="0.3">
      <c r="A379" s="143"/>
      <c r="B379" s="159"/>
      <c r="C379" s="37" t="s">
        <v>31</v>
      </c>
      <c r="D379" s="37">
        <v>51.652999999999999</v>
      </c>
      <c r="E379" s="37">
        <v>45.335999999999999</v>
      </c>
      <c r="F379" s="37">
        <v>46.381999999999998</v>
      </c>
      <c r="G379" s="37">
        <v>31.33</v>
      </c>
      <c r="H379" s="37">
        <v>14.805</v>
      </c>
      <c r="I379" s="37">
        <v>10.794</v>
      </c>
      <c r="J379" s="37">
        <v>6.117</v>
      </c>
      <c r="K379" s="37">
        <v>11.154</v>
      </c>
      <c r="L379" s="37">
        <v>10.794</v>
      </c>
      <c r="M379" s="37">
        <v>32.652000000000001</v>
      </c>
      <c r="N379" s="37">
        <v>37.343000000000004</v>
      </c>
      <c r="O379" s="37">
        <v>47.491999999999997</v>
      </c>
      <c r="P379" s="37">
        <v>345.85199999999998</v>
      </c>
    </row>
    <row r="380" spans="1:16" ht="12.75" customHeight="1" thickBot="1" x14ac:dyDescent="0.3">
      <c r="A380" s="142" t="s">
        <v>32</v>
      </c>
      <c r="B380" s="151" t="s">
        <v>46</v>
      </c>
      <c r="C380" s="37" t="s">
        <v>26</v>
      </c>
      <c r="D380" s="37">
        <v>417.97199999999998</v>
      </c>
      <c r="E380" s="37">
        <v>360.20800000000003</v>
      </c>
      <c r="F380" s="37">
        <v>363.57799999999997</v>
      </c>
      <c r="G380" s="37">
        <v>211.941</v>
      </c>
      <c r="H380" s="37">
        <v>37.677999999999997</v>
      </c>
      <c r="I380" s="37">
        <v>0</v>
      </c>
      <c r="J380" s="37">
        <v>0</v>
      </c>
      <c r="K380" s="37">
        <v>0</v>
      </c>
      <c r="L380" s="37">
        <v>0</v>
      </c>
      <c r="M380" s="37">
        <v>221.86799999999999</v>
      </c>
      <c r="N380" s="37">
        <v>273.99900000000002</v>
      </c>
      <c r="O380" s="37">
        <v>375.03</v>
      </c>
      <c r="P380" s="37">
        <v>2262.2739999999999</v>
      </c>
    </row>
    <row r="381" spans="1:16" ht="12.75" customHeight="1" thickBot="1" x14ac:dyDescent="0.3">
      <c r="A381" s="143"/>
      <c r="B381" s="159"/>
      <c r="C381" s="37" t="s">
        <v>27</v>
      </c>
      <c r="D381" s="37">
        <v>204.554</v>
      </c>
      <c r="E381" s="37">
        <v>191.357</v>
      </c>
      <c r="F381" s="37">
        <v>204.554</v>
      </c>
      <c r="G381" s="37">
        <v>197.95599999999999</v>
      </c>
      <c r="H381" s="37">
        <v>204.554</v>
      </c>
      <c r="I381" s="37">
        <v>197.95599999999999</v>
      </c>
      <c r="J381" s="37">
        <v>112.175</v>
      </c>
      <c r="K381" s="37">
        <v>204.554</v>
      </c>
      <c r="L381" s="37">
        <v>197.95599999999999</v>
      </c>
      <c r="M381" s="37">
        <v>204.554</v>
      </c>
      <c r="N381" s="37">
        <v>197.95599999999999</v>
      </c>
      <c r="O381" s="37">
        <v>204.554</v>
      </c>
      <c r="P381" s="37">
        <v>2322.6799999999998</v>
      </c>
    </row>
    <row r="382" spans="1:16" ht="12.75" customHeight="1" thickBot="1" x14ac:dyDescent="0.3">
      <c r="A382" s="143"/>
      <c r="B382" s="159"/>
      <c r="C382" s="37" t="s">
        <v>28</v>
      </c>
      <c r="D382" s="37">
        <v>0</v>
      </c>
      <c r="E382" s="37">
        <v>0</v>
      </c>
      <c r="F382" s="37">
        <v>0</v>
      </c>
      <c r="G382" s="37">
        <v>0</v>
      </c>
      <c r="H382" s="37">
        <v>0</v>
      </c>
      <c r="I382" s="37">
        <v>0</v>
      </c>
      <c r="J382" s="37">
        <v>0</v>
      </c>
      <c r="K382" s="37">
        <v>0</v>
      </c>
      <c r="L382" s="37">
        <v>0</v>
      </c>
      <c r="M382" s="37">
        <v>0</v>
      </c>
      <c r="N382" s="37">
        <v>0</v>
      </c>
      <c r="O382" s="37">
        <v>0</v>
      </c>
      <c r="P382" s="37">
        <v>0</v>
      </c>
    </row>
    <row r="383" spans="1:16" ht="12.75" customHeight="1" thickBot="1" x14ac:dyDescent="0.3">
      <c r="A383" s="143"/>
      <c r="B383" s="159"/>
      <c r="C383" s="37" t="s">
        <v>29</v>
      </c>
      <c r="D383" s="37">
        <v>0</v>
      </c>
      <c r="E383" s="37">
        <v>0</v>
      </c>
      <c r="F383" s="37">
        <v>0</v>
      </c>
      <c r="G383" s="37">
        <v>0</v>
      </c>
      <c r="H383" s="37">
        <v>0</v>
      </c>
      <c r="I383" s="37">
        <v>0</v>
      </c>
      <c r="J383" s="37">
        <v>0</v>
      </c>
      <c r="K383" s="37">
        <v>0</v>
      </c>
      <c r="L383" s="37">
        <v>0</v>
      </c>
      <c r="M383" s="37">
        <v>0</v>
      </c>
      <c r="N383" s="37">
        <v>0</v>
      </c>
      <c r="O383" s="37">
        <v>0</v>
      </c>
      <c r="P383" s="37">
        <v>0</v>
      </c>
    </row>
    <row r="384" spans="1:16" ht="12.75" customHeight="1" thickBot="1" x14ac:dyDescent="0.3">
      <c r="A384" s="143"/>
      <c r="B384" s="159"/>
      <c r="C384" s="37" t="s">
        <v>30</v>
      </c>
      <c r="D384" s="37">
        <v>0</v>
      </c>
      <c r="E384" s="37">
        <v>0</v>
      </c>
      <c r="F384" s="37">
        <v>0</v>
      </c>
      <c r="G384" s="37">
        <v>0</v>
      </c>
      <c r="H384" s="37">
        <v>0</v>
      </c>
      <c r="I384" s="37">
        <v>0</v>
      </c>
      <c r="J384" s="37">
        <v>0</v>
      </c>
      <c r="K384" s="37">
        <v>0</v>
      </c>
      <c r="L384" s="37">
        <v>0</v>
      </c>
      <c r="M384" s="37">
        <v>0</v>
      </c>
      <c r="N384" s="37">
        <v>0</v>
      </c>
      <c r="O384" s="37">
        <v>0</v>
      </c>
      <c r="P384" s="37">
        <v>0</v>
      </c>
    </row>
    <row r="385" spans="1:16" ht="12.75" customHeight="1" thickBot="1" x14ac:dyDescent="0.3">
      <c r="A385" s="143"/>
      <c r="B385" s="159"/>
      <c r="C385" s="37" t="s">
        <v>31</v>
      </c>
      <c r="D385" s="37">
        <v>622.52599999999995</v>
      </c>
      <c r="E385" s="37">
        <v>551.56500000000005</v>
      </c>
      <c r="F385" s="37">
        <v>568.13199999999995</v>
      </c>
      <c r="G385" s="37">
        <v>409.89699999999999</v>
      </c>
      <c r="H385" s="37">
        <v>242.232</v>
      </c>
      <c r="I385" s="37">
        <v>197.95599999999999</v>
      </c>
      <c r="J385" s="37">
        <v>112.175</v>
      </c>
      <c r="K385" s="37">
        <v>204.554</v>
      </c>
      <c r="L385" s="37">
        <v>197.95599999999999</v>
      </c>
      <c r="M385" s="37">
        <v>426.42200000000003</v>
      </c>
      <c r="N385" s="37">
        <v>471.95499999999998</v>
      </c>
      <c r="O385" s="37">
        <v>579.58399999999995</v>
      </c>
      <c r="P385" s="37">
        <v>4584.9539999999997</v>
      </c>
    </row>
    <row r="386" spans="1:16" ht="12.75" customHeight="1" thickBot="1" x14ac:dyDescent="0.3">
      <c r="A386" s="138" t="s">
        <v>36</v>
      </c>
      <c r="B386" s="139"/>
      <c r="C386" s="37" t="s">
        <v>26</v>
      </c>
      <c r="D386" s="37">
        <v>458.471</v>
      </c>
      <c r="E386" s="37">
        <v>395.11</v>
      </c>
      <c r="F386" s="37">
        <v>398.80599999999998</v>
      </c>
      <c r="G386" s="37">
        <v>232.477</v>
      </c>
      <c r="H386" s="37">
        <v>41.329000000000001</v>
      </c>
      <c r="I386" s="37">
        <v>0</v>
      </c>
      <c r="J386" s="37">
        <v>0</v>
      </c>
      <c r="K386" s="37">
        <v>0</v>
      </c>
      <c r="L386" s="37">
        <v>0</v>
      </c>
      <c r="M386" s="37">
        <v>243.36600000000001</v>
      </c>
      <c r="N386" s="37">
        <v>300.548</v>
      </c>
      <c r="O386" s="37">
        <v>411.36799999999999</v>
      </c>
      <c r="P386" s="37">
        <v>2481.4749999999999</v>
      </c>
    </row>
    <row r="387" spans="1:16" ht="12.75" customHeight="1" thickBot="1" x14ac:dyDescent="0.3">
      <c r="A387" s="140"/>
      <c r="B387" s="141"/>
      <c r="C387" s="37" t="s">
        <v>27</v>
      </c>
      <c r="D387" s="37">
        <v>215.708</v>
      </c>
      <c r="E387" s="37">
        <v>201.791</v>
      </c>
      <c r="F387" s="37">
        <v>215.708</v>
      </c>
      <c r="G387" s="37">
        <v>208.75</v>
      </c>
      <c r="H387" s="37">
        <v>215.708</v>
      </c>
      <c r="I387" s="37">
        <v>208.75</v>
      </c>
      <c r="J387" s="37">
        <v>118.292</v>
      </c>
      <c r="K387" s="37">
        <v>215.708</v>
      </c>
      <c r="L387" s="37">
        <v>208.75</v>
      </c>
      <c r="M387" s="37">
        <v>215.708</v>
      </c>
      <c r="N387" s="37">
        <v>208.75</v>
      </c>
      <c r="O387" s="37">
        <v>215.708</v>
      </c>
      <c r="P387" s="37">
        <v>2449.3310000000001</v>
      </c>
    </row>
    <row r="388" spans="1:16" ht="12.75" customHeight="1" thickBot="1" x14ac:dyDescent="0.3">
      <c r="A388" s="140"/>
      <c r="B388" s="141"/>
      <c r="C388" s="37" t="s">
        <v>28</v>
      </c>
      <c r="D388" s="37">
        <v>0</v>
      </c>
      <c r="E388" s="37">
        <v>0</v>
      </c>
      <c r="F388" s="37">
        <v>0</v>
      </c>
      <c r="G388" s="37">
        <v>0</v>
      </c>
      <c r="H388" s="37">
        <v>0</v>
      </c>
      <c r="I388" s="37">
        <v>0</v>
      </c>
      <c r="J388" s="37">
        <v>0</v>
      </c>
      <c r="K388" s="37">
        <v>0</v>
      </c>
      <c r="L388" s="37">
        <v>0</v>
      </c>
      <c r="M388" s="37">
        <v>0</v>
      </c>
      <c r="N388" s="37">
        <v>0</v>
      </c>
      <c r="O388" s="37">
        <v>0</v>
      </c>
      <c r="P388" s="37">
        <v>0</v>
      </c>
    </row>
    <row r="389" spans="1:16" ht="12.75" customHeight="1" thickBot="1" x14ac:dyDescent="0.3">
      <c r="A389" s="140"/>
      <c r="B389" s="141"/>
      <c r="C389" s="37" t="s">
        <v>29</v>
      </c>
      <c r="D389" s="37">
        <v>0</v>
      </c>
      <c r="E389" s="37">
        <v>0</v>
      </c>
      <c r="F389" s="37">
        <v>0</v>
      </c>
      <c r="G389" s="37">
        <v>0</v>
      </c>
      <c r="H389" s="37">
        <v>0</v>
      </c>
      <c r="I389" s="37">
        <v>0</v>
      </c>
      <c r="J389" s="37">
        <v>0</v>
      </c>
      <c r="K389" s="37">
        <v>0</v>
      </c>
      <c r="L389" s="37">
        <v>0</v>
      </c>
      <c r="M389" s="37">
        <v>0</v>
      </c>
      <c r="N389" s="37">
        <v>0</v>
      </c>
      <c r="O389" s="37">
        <v>0</v>
      </c>
      <c r="P389" s="37">
        <v>0</v>
      </c>
    </row>
    <row r="390" spans="1:16" ht="12.75" customHeight="1" thickBot="1" x14ac:dyDescent="0.3">
      <c r="A390" s="140"/>
      <c r="B390" s="141"/>
      <c r="C390" s="37" t="s">
        <v>30</v>
      </c>
      <c r="D390" s="37">
        <v>0</v>
      </c>
      <c r="E390" s="37">
        <v>0</v>
      </c>
      <c r="F390" s="37">
        <v>0</v>
      </c>
      <c r="G390" s="37">
        <v>0</v>
      </c>
      <c r="H390" s="37">
        <v>0</v>
      </c>
      <c r="I390" s="37">
        <v>0</v>
      </c>
      <c r="J390" s="37">
        <v>0</v>
      </c>
      <c r="K390" s="37">
        <v>0</v>
      </c>
      <c r="L390" s="37">
        <v>0</v>
      </c>
      <c r="M390" s="37">
        <v>0</v>
      </c>
      <c r="N390" s="37">
        <v>0</v>
      </c>
      <c r="O390" s="37">
        <v>0</v>
      </c>
      <c r="P390" s="37">
        <v>0</v>
      </c>
    </row>
    <row r="391" spans="1:16" ht="12.75" customHeight="1" thickBot="1" x14ac:dyDescent="0.3">
      <c r="A391" s="140"/>
      <c r="B391" s="141"/>
      <c r="C391" s="37" t="s">
        <v>31</v>
      </c>
      <c r="D391" s="37">
        <v>674.17899999999997</v>
      </c>
      <c r="E391" s="37">
        <v>596.90099999999995</v>
      </c>
      <c r="F391" s="37">
        <v>614.51400000000001</v>
      </c>
      <c r="G391" s="37">
        <v>441.22699999999998</v>
      </c>
      <c r="H391" s="37">
        <v>257.03699999999998</v>
      </c>
      <c r="I391" s="37">
        <v>208.75</v>
      </c>
      <c r="J391" s="37">
        <v>118.292</v>
      </c>
      <c r="K391" s="37">
        <v>215.708</v>
      </c>
      <c r="L391" s="37">
        <v>208.75</v>
      </c>
      <c r="M391" s="37">
        <v>459.07400000000001</v>
      </c>
      <c r="N391" s="37">
        <v>509.298</v>
      </c>
      <c r="O391" s="37">
        <v>627.07600000000002</v>
      </c>
      <c r="P391" s="37">
        <v>4930.8059999999996</v>
      </c>
    </row>
    <row r="392" spans="1:16" ht="12.75" customHeight="1" thickBot="1" x14ac:dyDescent="0.3">
      <c r="A392" s="163" t="s">
        <v>53</v>
      </c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  <c r="L392" s="164"/>
      <c r="M392" s="164"/>
      <c r="N392" s="164"/>
      <c r="O392" s="164"/>
      <c r="P392" s="165"/>
    </row>
    <row r="393" spans="1:16" ht="12.75" customHeight="1" thickBot="1" x14ac:dyDescent="0.3">
      <c r="A393" s="156" t="s">
        <v>8</v>
      </c>
      <c r="B393" s="183" t="s">
        <v>9</v>
      </c>
      <c r="C393" s="151"/>
      <c r="D393" s="153" t="s">
        <v>115</v>
      </c>
      <c r="E393" s="154"/>
      <c r="F393" s="154"/>
      <c r="G393" s="154"/>
      <c r="H393" s="154"/>
      <c r="I393" s="154"/>
      <c r="J393" s="154"/>
      <c r="K393" s="154"/>
      <c r="L393" s="154"/>
      <c r="M393" s="154"/>
      <c r="N393" s="154"/>
      <c r="O393" s="154"/>
      <c r="P393" s="155"/>
    </row>
    <row r="394" spans="1:16" ht="12.75" customHeight="1" thickBot="1" x14ac:dyDescent="0.3">
      <c r="A394" s="158"/>
      <c r="B394" s="182"/>
      <c r="C394" s="152"/>
      <c r="D394" s="36" t="s">
        <v>10</v>
      </c>
      <c r="E394" s="37" t="s">
        <v>11</v>
      </c>
      <c r="F394" s="35" t="s">
        <v>12</v>
      </c>
      <c r="G394" s="36" t="s">
        <v>13</v>
      </c>
      <c r="H394" s="35" t="s">
        <v>14</v>
      </c>
      <c r="I394" s="35" t="s">
        <v>15</v>
      </c>
      <c r="J394" s="35" t="s">
        <v>16</v>
      </c>
      <c r="K394" s="36" t="s">
        <v>17</v>
      </c>
      <c r="L394" s="37" t="s">
        <v>18</v>
      </c>
      <c r="M394" s="41" t="s">
        <v>19</v>
      </c>
      <c r="N394" s="36" t="s">
        <v>20</v>
      </c>
      <c r="O394" s="41" t="s">
        <v>21</v>
      </c>
      <c r="P394" s="35" t="s">
        <v>22</v>
      </c>
    </row>
    <row r="395" spans="1:16" ht="12.75" customHeight="1" thickBot="1" x14ac:dyDescent="0.3">
      <c r="A395" s="142" t="s">
        <v>43</v>
      </c>
      <c r="B395" s="151" t="s">
        <v>1</v>
      </c>
      <c r="C395" s="37" t="s">
        <v>26</v>
      </c>
      <c r="D395" s="37">
        <v>53.436</v>
      </c>
      <c r="E395" s="37">
        <v>46.052</v>
      </c>
      <c r="F395" s="37">
        <v>46.482999999999997</v>
      </c>
      <c r="G395" s="37">
        <v>27.097000000000001</v>
      </c>
      <c r="H395" s="37">
        <v>4.8170000000000002</v>
      </c>
      <c r="I395" s="37">
        <v>0</v>
      </c>
      <c r="J395" s="37">
        <v>0</v>
      </c>
      <c r="K395" s="37">
        <v>0</v>
      </c>
      <c r="L395" s="37">
        <v>0</v>
      </c>
      <c r="M395" s="37">
        <v>28.364999999999998</v>
      </c>
      <c r="N395" s="37">
        <v>35.03</v>
      </c>
      <c r="O395" s="37">
        <v>47.945999999999998</v>
      </c>
      <c r="P395" s="37">
        <v>289.226</v>
      </c>
    </row>
    <row r="396" spans="1:16" ht="12.75" customHeight="1" thickBot="1" x14ac:dyDescent="0.3">
      <c r="A396" s="143"/>
      <c r="B396" s="159"/>
      <c r="C396" s="37" t="s">
        <v>27</v>
      </c>
      <c r="D396" s="37">
        <v>10.955</v>
      </c>
      <c r="E396" s="37">
        <v>10.247999999999999</v>
      </c>
      <c r="F396" s="37">
        <v>10.955</v>
      </c>
      <c r="G396" s="37">
        <v>10.601000000000001</v>
      </c>
      <c r="H396" s="37">
        <v>10.955</v>
      </c>
      <c r="I396" s="37">
        <v>10.601000000000001</v>
      </c>
      <c r="J396" s="37">
        <v>10.955</v>
      </c>
      <c r="K396" s="37">
        <v>10.955</v>
      </c>
      <c r="L396" s="37">
        <v>10.601000000000001</v>
      </c>
      <c r="M396" s="37">
        <v>10.955</v>
      </c>
      <c r="N396" s="37">
        <v>10.601000000000001</v>
      </c>
      <c r="O396" s="37">
        <v>10.955</v>
      </c>
      <c r="P396" s="37">
        <v>129.33699999999999</v>
      </c>
    </row>
    <row r="397" spans="1:16" ht="12.75" customHeight="1" thickBot="1" x14ac:dyDescent="0.3">
      <c r="A397" s="143"/>
      <c r="B397" s="159"/>
      <c r="C397" s="37" t="s">
        <v>28</v>
      </c>
      <c r="D397" s="37">
        <v>0</v>
      </c>
      <c r="E397" s="37">
        <v>0</v>
      </c>
      <c r="F397" s="37">
        <v>0</v>
      </c>
      <c r="G397" s="37">
        <v>0</v>
      </c>
      <c r="H397" s="37">
        <v>0</v>
      </c>
      <c r="I397" s="37">
        <v>0</v>
      </c>
      <c r="J397" s="37">
        <v>0</v>
      </c>
      <c r="K397" s="37">
        <v>0</v>
      </c>
      <c r="L397" s="37">
        <v>0</v>
      </c>
      <c r="M397" s="37">
        <v>0</v>
      </c>
      <c r="N397" s="37">
        <v>0</v>
      </c>
      <c r="O397" s="37">
        <v>0</v>
      </c>
      <c r="P397" s="37">
        <v>0</v>
      </c>
    </row>
    <row r="398" spans="1:16" ht="12.75" customHeight="1" thickBot="1" x14ac:dyDescent="0.3">
      <c r="A398" s="143"/>
      <c r="B398" s="159"/>
      <c r="C398" s="37" t="s">
        <v>29</v>
      </c>
      <c r="D398" s="37">
        <v>0</v>
      </c>
      <c r="E398" s="37">
        <v>0</v>
      </c>
      <c r="F398" s="37">
        <v>0</v>
      </c>
      <c r="G398" s="37">
        <v>0</v>
      </c>
      <c r="H398" s="37">
        <v>0</v>
      </c>
      <c r="I398" s="37">
        <v>0</v>
      </c>
      <c r="J398" s="37">
        <v>0</v>
      </c>
      <c r="K398" s="37">
        <v>0</v>
      </c>
      <c r="L398" s="37">
        <v>0</v>
      </c>
      <c r="M398" s="37">
        <v>0</v>
      </c>
      <c r="N398" s="37">
        <v>0</v>
      </c>
      <c r="O398" s="37">
        <v>0</v>
      </c>
      <c r="P398" s="37">
        <v>0</v>
      </c>
    </row>
    <row r="399" spans="1:16" ht="12.75" customHeight="1" thickBot="1" x14ac:dyDescent="0.3">
      <c r="A399" s="143"/>
      <c r="B399" s="159"/>
      <c r="C399" s="37" t="s">
        <v>30</v>
      </c>
      <c r="D399" s="37">
        <v>0</v>
      </c>
      <c r="E399" s="37">
        <v>0</v>
      </c>
      <c r="F399" s="37">
        <v>0</v>
      </c>
      <c r="G399" s="37">
        <v>0</v>
      </c>
      <c r="H399" s="37">
        <v>0</v>
      </c>
      <c r="I399" s="37">
        <v>0</v>
      </c>
      <c r="J399" s="37">
        <v>0</v>
      </c>
      <c r="K399" s="37">
        <v>0</v>
      </c>
      <c r="L399" s="37">
        <v>0</v>
      </c>
      <c r="M399" s="37">
        <v>0</v>
      </c>
      <c r="N399" s="37">
        <v>0</v>
      </c>
      <c r="O399" s="37">
        <v>0</v>
      </c>
      <c r="P399" s="37">
        <v>0</v>
      </c>
    </row>
    <row r="400" spans="1:16" ht="12.75" customHeight="1" thickBot="1" x14ac:dyDescent="0.3">
      <c r="A400" s="143"/>
      <c r="B400" s="159"/>
      <c r="C400" s="37" t="s">
        <v>31</v>
      </c>
      <c r="D400" s="37">
        <v>64.391000000000005</v>
      </c>
      <c r="E400" s="37">
        <v>56.3</v>
      </c>
      <c r="F400" s="37">
        <v>57.438000000000002</v>
      </c>
      <c r="G400" s="37">
        <v>37.698</v>
      </c>
      <c r="H400" s="37">
        <v>15.772</v>
      </c>
      <c r="I400" s="37">
        <v>10.601000000000001</v>
      </c>
      <c r="J400" s="37">
        <v>10.955</v>
      </c>
      <c r="K400" s="37">
        <v>10.955</v>
      </c>
      <c r="L400" s="37">
        <v>10.601000000000001</v>
      </c>
      <c r="M400" s="37">
        <v>39.32</v>
      </c>
      <c r="N400" s="37">
        <v>45.631</v>
      </c>
      <c r="O400" s="37">
        <v>58.901000000000003</v>
      </c>
      <c r="P400" s="37">
        <v>418.56299999999999</v>
      </c>
    </row>
    <row r="401" spans="1:29" ht="12.75" customHeight="1" thickBot="1" x14ac:dyDescent="0.3">
      <c r="A401" s="138" t="s">
        <v>36</v>
      </c>
      <c r="B401" s="139"/>
      <c r="C401" s="37" t="s">
        <v>26</v>
      </c>
      <c r="D401" s="37">
        <v>53.436</v>
      </c>
      <c r="E401" s="37">
        <v>46.052</v>
      </c>
      <c r="F401" s="37">
        <v>46.482999999999997</v>
      </c>
      <c r="G401" s="37">
        <v>27.097000000000001</v>
      </c>
      <c r="H401" s="37">
        <v>4.8170000000000002</v>
      </c>
      <c r="I401" s="37">
        <v>0</v>
      </c>
      <c r="J401" s="37">
        <v>0</v>
      </c>
      <c r="K401" s="37">
        <v>0</v>
      </c>
      <c r="L401" s="37">
        <v>0</v>
      </c>
      <c r="M401" s="37">
        <v>28.364999999999998</v>
      </c>
      <c r="N401" s="37">
        <v>35.03</v>
      </c>
      <c r="O401" s="37">
        <v>47.945999999999998</v>
      </c>
      <c r="P401" s="37">
        <v>289.226</v>
      </c>
    </row>
    <row r="402" spans="1:29" ht="12.75" customHeight="1" thickBot="1" x14ac:dyDescent="0.3">
      <c r="A402" s="140"/>
      <c r="B402" s="141"/>
      <c r="C402" s="37" t="s">
        <v>27</v>
      </c>
      <c r="D402" s="37">
        <v>10.955</v>
      </c>
      <c r="E402" s="37">
        <v>10.247999999999999</v>
      </c>
      <c r="F402" s="37">
        <v>10.955</v>
      </c>
      <c r="G402" s="37">
        <v>10.601000000000001</v>
      </c>
      <c r="H402" s="37">
        <v>10.955</v>
      </c>
      <c r="I402" s="37">
        <v>10.601000000000001</v>
      </c>
      <c r="J402" s="37">
        <v>10.955</v>
      </c>
      <c r="K402" s="37">
        <v>10.955</v>
      </c>
      <c r="L402" s="37">
        <v>10.601000000000001</v>
      </c>
      <c r="M402" s="37">
        <v>10.955</v>
      </c>
      <c r="N402" s="37">
        <v>10.601000000000001</v>
      </c>
      <c r="O402" s="37">
        <v>10.955</v>
      </c>
      <c r="P402" s="37">
        <v>129.33699999999999</v>
      </c>
    </row>
    <row r="403" spans="1:29" ht="12.75" customHeight="1" thickBot="1" x14ac:dyDescent="0.3">
      <c r="A403" s="140"/>
      <c r="B403" s="141"/>
      <c r="C403" s="37" t="s">
        <v>28</v>
      </c>
      <c r="D403" s="37">
        <v>0</v>
      </c>
      <c r="E403" s="37">
        <v>0</v>
      </c>
      <c r="F403" s="37">
        <v>0</v>
      </c>
      <c r="G403" s="37">
        <v>0</v>
      </c>
      <c r="H403" s="37">
        <v>0</v>
      </c>
      <c r="I403" s="37">
        <v>0</v>
      </c>
      <c r="J403" s="37">
        <v>0</v>
      </c>
      <c r="K403" s="37">
        <v>0</v>
      </c>
      <c r="L403" s="37">
        <v>0</v>
      </c>
      <c r="M403" s="37">
        <v>0</v>
      </c>
      <c r="N403" s="37">
        <v>0</v>
      </c>
      <c r="O403" s="37">
        <v>0</v>
      </c>
      <c r="P403" s="37">
        <v>0</v>
      </c>
    </row>
    <row r="404" spans="1:29" ht="12.75" customHeight="1" thickBot="1" x14ac:dyDescent="0.3">
      <c r="A404" s="140"/>
      <c r="B404" s="141"/>
      <c r="C404" s="37" t="s">
        <v>29</v>
      </c>
      <c r="D404" s="37">
        <v>0</v>
      </c>
      <c r="E404" s="37">
        <v>0</v>
      </c>
      <c r="F404" s="37">
        <v>0</v>
      </c>
      <c r="G404" s="37">
        <v>0</v>
      </c>
      <c r="H404" s="37">
        <v>0</v>
      </c>
      <c r="I404" s="37">
        <v>0</v>
      </c>
      <c r="J404" s="37">
        <v>0</v>
      </c>
      <c r="K404" s="37">
        <v>0</v>
      </c>
      <c r="L404" s="37">
        <v>0</v>
      </c>
      <c r="M404" s="37">
        <v>0</v>
      </c>
      <c r="N404" s="37">
        <v>0</v>
      </c>
      <c r="O404" s="37">
        <v>0</v>
      </c>
      <c r="P404" s="37">
        <v>0</v>
      </c>
    </row>
    <row r="405" spans="1:29" ht="12.75" customHeight="1" thickBot="1" x14ac:dyDescent="0.3">
      <c r="A405" s="140"/>
      <c r="B405" s="141"/>
      <c r="C405" s="37" t="s">
        <v>30</v>
      </c>
      <c r="D405" s="37">
        <v>0</v>
      </c>
      <c r="E405" s="37">
        <v>0</v>
      </c>
      <c r="F405" s="37">
        <v>0</v>
      </c>
      <c r="G405" s="37">
        <v>0</v>
      </c>
      <c r="H405" s="37">
        <v>0</v>
      </c>
      <c r="I405" s="37">
        <v>0</v>
      </c>
      <c r="J405" s="37">
        <v>0</v>
      </c>
      <c r="K405" s="37">
        <v>0</v>
      </c>
      <c r="L405" s="37">
        <v>0</v>
      </c>
      <c r="M405" s="37">
        <v>0</v>
      </c>
      <c r="N405" s="37">
        <v>0</v>
      </c>
      <c r="O405" s="37">
        <v>0</v>
      </c>
      <c r="P405" s="37">
        <v>0</v>
      </c>
    </row>
    <row r="406" spans="1:29" ht="12.75" customHeight="1" thickBot="1" x14ac:dyDescent="0.3">
      <c r="A406" s="140"/>
      <c r="B406" s="141"/>
      <c r="C406" s="37" t="s">
        <v>31</v>
      </c>
      <c r="D406" s="37">
        <v>64.391000000000005</v>
      </c>
      <c r="E406" s="37">
        <v>56.3</v>
      </c>
      <c r="F406" s="37">
        <v>57.438000000000002</v>
      </c>
      <c r="G406" s="37">
        <v>37.698</v>
      </c>
      <c r="H406" s="37">
        <v>15.772</v>
      </c>
      <c r="I406" s="37">
        <v>10.601000000000001</v>
      </c>
      <c r="J406" s="37">
        <v>10.955</v>
      </c>
      <c r="K406" s="37">
        <v>10.955</v>
      </c>
      <c r="L406" s="37">
        <v>10.601000000000001</v>
      </c>
      <c r="M406" s="37">
        <v>39.32</v>
      </c>
      <c r="N406" s="37">
        <v>45.631</v>
      </c>
      <c r="O406" s="37">
        <v>58.901000000000003</v>
      </c>
      <c r="P406" s="37">
        <v>418.56299999999999</v>
      </c>
    </row>
    <row r="407" spans="1:29" ht="12.75" customHeight="1" thickBot="1" x14ac:dyDescent="0.3">
      <c r="A407" s="163" t="s">
        <v>5</v>
      </c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  <c r="L407" s="164"/>
      <c r="M407" s="164"/>
      <c r="N407" s="164"/>
      <c r="O407" s="164"/>
      <c r="P407" s="165"/>
    </row>
    <row r="408" spans="1:29" ht="12.75" customHeight="1" thickBot="1" x14ac:dyDescent="0.3">
      <c r="A408" s="156" t="s">
        <v>8</v>
      </c>
      <c r="B408" s="183" t="s">
        <v>9</v>
      </c>
      <c r="C408" s="151"/>
      <c r="D408" s="153" t="s">
        <v>115</v>
      </c>
      <c r="E408" s="154"/>
      <c r="F408" s="154"/>
      <c r="G408" s="154"/>
      <c r="H408" s="154"/>
      <c r="I408" s="154"/>
      <c r="J408" s="154"/>
      <c r="K408" s="154"/>
      <c r="L408" s="154"/>
      <c r="M408" s="154"/>
      <c r="N408" s="154"/>
      <c r="O408" s="154"/>
      <c r="P408" s="155"/>
    </row>
    <row r="409" spans="1:29" ht="12.75" customHeight="1" thickBot="1" x14ac:dyDescent="0.3">
      <c r="A409" s="158"/>
      <c r="B409" s="182"/>
      <c r="C409" s="152"/>
      <c r="D409" s="36" t="s">
        <v>10</v>
      </c>
      <c r="E409" s="37" t="s">
        <v>11</v>
      </c>
      <c r="F409" s="35" t="s">
        <v>12</v>
      </c>
      <c r="G409" s="36" t="s">
        <v>13</v>
      </c>
      <c r="H409" s="35" t="s">
        <v>14</v>
      </c>
      <c r="I409" s="35" t="s">
        <v>15</v>
      </c>
      <c r="J409" s="35" t="s">
        <v>16</v>
      </c>
      <c r="K409" s="36" t="s">
        <v>17</v>
      </c>
      <c r="L409" s="37" t="s">
        <v>18</v>
      </c>
      <c r="M409" s="41" t="s">
        <v>19</v>
      </c>
      <c r="N409" s="36" t="s">
        <v>20</v>
      </c>
      <c r="O409" s="41" t="s">
        <v>21</v>
      </c>
      <c r="P409" s="35" t="s">
        <v>22</v>
      </c>
    </row>
    <row r="410" spans="1:29" ht="12.75" customHeight="1" thickBot="1" x14ac:dyDescent="0.3">
      <c r="A410" s="142" t="s">
        <v>24</v>
      </c>
      <c r="B410" s="151" t="s">
        <v>1</v>
      </c>
      <c r="C410" s="37" t="s">
        <v>26</v>
      </c>
      <c r="D410" s="37">
        <v>60.427</v>
      </c>
      <c r="E410" s="37">
        <v>52.076000000000001</v>
      </c>
      <c r="F410" s="37">
        <v>52.564999999999998</v>
      </c>
      <c r="G410" s="37">
        <v>30.640999999999998</v>
      </c>
      <c r="H410" s="37">
        <v>5.4480000000000004</v>
      </c>
      <c r="I410" s="37">
        <v>0</v>
      </c>
      <c r="J410" s="37">
        <v>0</v>
      </c>
      <c r="K410" s="37">
        <v>0</v>
      </c>
      <c r="L410" s="37">
        <v>0</v>
      </c>
      <c r="M410" s="37">
        <v>32.075000000000003</v>
      </c>
      <c r="N410" s="37">
        <v>39.613</v>
      </c>
      <c r="O410" s="37">
        <v>54.219000000000001</v>
      </c>
      <c r="P410" s="37">
        <v>327.06400000000002</v>
      </c>
    </row>
    <row r="411" spans="1:29" ht="12.75" customHeight="1" thickBot="1" x14ac:dyDescent="0.3">
      <c r="A411" s="143"/>
      <c r="B411" s="159"/>
      <c r="C411" s="37" t="s">
        <v>27</v>
      </c>
      <c r="D411" s="37">
        <v>0</v>
      </c>
      <c r="E411" s="37">
        <v>0</v>
      </c>
      <c r="F411" s="37">
        <v>0</v>
      </c>
      <c r="G411" s="37">
        <v>0</v>
      </c>
      <c r="H411" s="37">
        <v>0</v>
      </c>
      <c r="I411" s="37">
        <v>0</v>
      </c>
      <c r="J411" s="37">
        <v>0</v>
      </c>
      <c r="K411" s="37">
        <v>0</v>
      </c>
      <c r="L411" s="37">
        <v>0</v>
      </c>
      <c r="M411" s="37">
        <v>0</v>
      </c>
      <c r="N411" s="37">
        <v>0</v>
      </c>
      <c r="O411" s="37">
        <v>0</v>
      </c>
      <c r="P411" s="37">
        <v>0</v>
      </c>
    </row>
    <row r="412" spans="1:29" ht="12.75" customHeight="1" thickBot="1" x14ac:dyDescent="0.3">
      <c r="A412" s="143"/>
      <c r="B412" s="159"/>
      <c r="C412" s="37" t="s">
        <v>28</v>
      </c>
      <c r="D412" s="37">
        <v>0</v>
      </c>
      <c r="E412" s="37">
        <v>0</v>
      </c>
      <c r="F412" s="37">
        <v>0</v>
      </c>
      <c r="G412" s="37">
        <v>0</v>
      </c>
      <c r="H412" s="37">
        <v>0</v>
      </c>
      <c r="I412" s="37">
        <v>0</v>
      </c>
      <c r="J412" s="37">
        <v>0</v>
      </c>
      <c r="K412" s="37">
        <v>0</v>
      </c>
      <c r="L412" s="37">
        <v>0</v>
      </c>
      <c r="M412" s="37">
        <v>0</v>
      </c>
      <c r="N412" s="37">
        <v>0</v>
      </c>
      <c r="O412" s="37">
        <v>0</v>
      </c>
      <c r="P412" s="37">
        <v>0</v>
      </c>
      <c r="R412" s="2">
        <v>503.512</v>
      </c>
      <c r="S412" s="2">
        <v>451.096</v>
      </c>
      <c r="T412" s="2">
        <v>382.78500000000003</v>
      </c>
      <c r="U412" s="2">
        <v>219.24199999999999</v>
      </c>
      <c r="V412" s="2">
        <f>15.257+18.787</f>
        <v>34.043999999999997</v>
      </c>
      <c r="W412" s="2">
        <v>0</v>
      </c>
      <c r="X412" s="2">
        <v>0</v>
      </c>
      <c r="Y412" s="2">
        <v>0</v>
      </c>
      <c r="Z412" s="2">
        <v>0</v>
      </c>
      <c r="AA412" s="2">
        <v>231.874</v>
      </c>
      <c r="AB412" s="2">
        <v>337.79300000000001</v>
      </c>
      <c r="AC412" s="2">
        <v>444.92500000000001</v>
      </c>
    </row>
    <row r="413" spans="1:29" ht="12.75" customHeight="1" thickBot="1" x14ac:dyDescent="0.3">
      <c r="A413" s="143"/>
      <c r="B413" s="159"/>
      <c r="C413" s="37" t="s">
        <v>29</v>
      </c>
      <c r="D413" s="37">
        <v>0</v>
      </c>
      <c r="E413" s="37">
        <v>0</v>
      </c>
      <c r="F413" s="37">
        <v>0</v>
      </c>
      <c r="G413" s="37">
        <v>0</v>
      </c>
      <c r="H413" s="37">
        <v>0</v>
      </c>
      <c r="I413" s="37">
        <v>0</v>
      </c>
      <c r="J413" s="37">
        <v>0</v>
      </c>
      <c r="K413" s="37">
        <v>0</v>
      </c>
      <c r="L413" s="37">
        <v>0</v>
      </c>
      <c r="M413" s="37">
        <v>0</v>
      </c>
      <c r="N413" s="37">
        <v>0</v>
      </c>
      <c r="O413" s="37">
        <v>0</v>
      </c>
      <c r="P413" s="37">
        <v>0</v>
      </c>
    </row>
    <row r="414" spans="1:29" ht="12.75" customHeight="1" thickBot="1" x14ac:dyDescent="0.3">
      <c r="A414" s="143"/>
      <c r="B414" s="159"/>
      <c r="C414" s="37" t="s">
        <v>30</v>
      </c>
      <c r="D414" s="37">
        <v>0</v>
      </c>
      <c r="E414" s="37">
        <v>0</v>
      </c>
      <c r="F414" s="37">
        <v>0</v>
      </c>
      <c r="G414" s="37">
        <v>0</v>
      </c>
      <c r="H414" s="37">
        <v>0</v>
      </c>
      <c r="I414" s="37">
        <v>0</v>
      </c>
      <c r="J414" s="37">
        <v>0</v>
      </c>
      <c r="K414" s="37">
        <v>0</v>
      </c>
      <c r="L414" s="37">
        <v>0</v>
      </c>
      <c r="M414" s="37">
        <v>0</v>
      </c>
      <c r="N414" s="37">
        <v>0</v>
      </c>
      <c r="O414" s="37">
        <v>0</v>
      </c>
      <c r="P414" s="37">
        <v>0</v>
      </c>
    </row>
    <row r="415" spans="1:29" ht="12.75" customHeight="1" thickBot="1" x14ac:dyDescent="0.3">
      <c r="A415" s="143"/>
      <c r="B415" s="159"/>
      <c r="C415" s="37" t="s">
        <v>31</v>
      </c>
      <c r="D415" s="37">
        <v>60.427</v>
      </c>
      <c r="E415" s="37">
        <v>52.076000000000001</v>
      </c>
      <c r="F415" s="37">
        <v>52.564999999999998</v>
      </c>
      <c r="G415" s="37">
        <v>30.640999999999998</v>
      </c>
      <c r="H415" s="37">
        <v>5.4480000000000004</v>
      </c>
      <c r="I415" s="37">
        <v>0</v>
      </c>
      <c r="J415" s="37">
        <v>0</v>
      </c>
      <c r="K415" s="37">
        <v>0</v>
      </c>
      <c r="L415" s="37">
        <v>0</v>
      </c>
      <c r="M415" s="37">
        <v>32.075000000000003</v>
      </c>
      <c r="N415" s="37">
        <v>39.613</v>
      </c>
      <c r="O415" s="37">
        <v>54.219000000000001</v>
      </c>
      <c r="P415" s="37">
        <v>327.06400000000002</v>
      </c>
    </row>
    <row r="416" spans="1:29" ht="12.75" customHeight="1" thickBot="1" x14ac:dyDescent="0.3">
      <c r="A416" s="40">
        <v>2</v>
      </c>
      <c r="B416" s="151" t="s">
        <v>35</v>
      </c>
      <c r="C416" s="37" t="s">
        <v>26</v>
      </c>
      <c r="D416" s="36">
        <f t="shared" ref="D416:O416" si="14">D422-D410</f>
        <v>443.08499999999998</v>
      </c>
      <c r="E416" s="37">
        <f t="shared" si="14"/>
        <v>399.02</v>
      </c>
      <c r="F416" s="37">
        <f t="shared" si="14"/>
        <v>330.22</v>
      </c>
      <c r="G416" s="37">
        <f t="shared" si="14"/>
        <v>188.601</v>
      </c>
      <c r="H416" s="37">
        <f t="shared" si="14"/>
        <v>28.595999999999997</v>
      </c>
      <c r="I416" s="37">
        <f t="shared" si="14"/>
        <v>0</v>
      </c>
      <c r="J416" s="37">
        <f t="shared" si="14"/>
        <v>0</v>
      </c>
      <c r="K416" s="37">
        <f t="shared" si="14"/>
        <v>0</v>
      </c>
      <c r="L416" s="37">
        <f t="shared" si="14"/>
        <v>0</v>
      </c>
      <c r="M416" s="37">
        <f t="shared" si="14"/>
        <v>199.79899999999998</v>
      </c>
      <c r="N416" s="36">
        <f t="shared" si="14"/>
        <v>298.18</v>
      </c>
      <c r="O416" s="37">
        <f t="shared" si="14"/>
        <v>390.70600000000002</v>
      </c>
      <c r="P416" s="37">
        <f>D416+E416+F416+G416+H416+M416+N416+O416</f>
        <v>2278.2069999999999</v>
      </c>
    </row>
    <row r="417" spans="1:16" ht="12.75" customHeight="1" thickBot="1" x14ac:dyDescent="0.3">
      <c r="A417" s="40"/>
      <c r="B417" s="159"/>
      <c r="C417" s="37" t="s">
        <v>27</v>
      </c>
      <c r="D417" s="36"/>
      <c r="E417" s="37"/>
      <c r="F417" s="37"/>
      <c r="G417" s="37"/>
      <c r="H417" s="37"/>
      <c r="I417" s="37"/>
      <c r="J417" s="37"/>
      <c r="K417" s="37"/>
      <c r="L417" s="37"/>
      <c r="M417" s="37"/>
      <c r="N417" s="36"/>
      <c r="O417" s="37"/>
      <c r="P417" s="37"/>
    </row>
    <row r="418" spans="1:16" ht="12.75" customHeight="1" thickBot="1" x14ac:dyDescent="0.3">
      <c r="A418" s="40"/>
      <c r="B418" s="159"/>
      <c r="C418" s="37" t="s">
        <v>28</v>
      </c>
      <c r="D418" s="36"/>
      <c r="E418" s="37"/>
      <c r="F418" s="37"/>
      <c r="G418" s="37"/>
      <c r="H418" s="37"/>
      <c r="I418" s="37"/>
      <c r="J418" s="37"/>
      <c r="K418" s="37"/>
      <c r="L418" s="37"/>
      <c r="M418" s="37"/>
      <c r="N418" s="36"/>
      <c r="O418" s="37"/>
      <c r="P418" s="37"/>
    </row>
    <row r="419" spans="1:16" ht="12.75" customHeight="1" thickBot="1" x14ac:dyDescent="0.3">
      <c r="A419" s="40"/>
      <c r="B419" s="159"/>
      <c r="C419" s="37" t="s">
        <v>29</v>
      </c>
      <c r="D419" s="36"/>
      <c r="E419" s="37"/>
      <c r="F419" s="37"/>
      <c r="G419" s="37"/>
      <c r="H419" s="37"/>
      <c r="I419" s="37"/>
      <c r="J419" s="37"/>
      <c r="K419" s="37"/>
      <c r="L419" s="37"/>
      <c r="M419" s="37"/>
      <c r="N419" s="36"/>
      <c r="O419" s="37"/>
      <c r="P419" s="37"/>
    </row>
    <row r="420" spans="1:16" ht="12.75" customHeight="1" thickBot="1" x14ac:dyDescent="0.3">
      <c r="A420" s="40"/>
      <c r="B420" s="159"/>
      <c r="C420" s="37" t="s">
        <v>30</v>
      </c>
      <c r="D420" s="37">
        <v>2.923</v>
      </c>
      <c r="E420" s="37">
        <v>2.6120000000000001</v>
      </c>
      <c r="F420" s="37">
        <v>2.1850000000000001</v>
      </c>
      <c r="G420" s="37">
        <v>1.1890000000000001</v>
      </c>
      <c r="H420" s="37">
        <f>0.073+0.09</f>
        <v>0.16299999999999998</v>
      </c>
      <c r="I420" s="37">
        <v>0</v>
      </c>
      <c r="J420" s="37">
        <v>0</v>
      </c>
      <c r="K420" s="37">
        <v>0</v>
      </c>
      <c r="L420" s="37">
        <v>0</v>
      </c>
      <c r="M420" s="37">
        <v>1.2609999999999999</v>
      </c>
      <c r="N420" s="37">
        <v>1.9139999999999999</v>
      </c>
      <c r="O420" s="37">
        <v>2.5649999999999999</v>
      </c>
      <c r="P420" s="37">
        <f>SUM(D420:O420)</f>
        <v>14.811999999999999</v>
      </c>
    </row>
    <row r="421" spans="1:16" ht="12.75" customHeight="1" thickBot="1" x14ac:dyDescent="0.3">
      <c r="A421" s="40"/>
      <c r="B421" s="159"/>
      <c r="C421" s="37" t="s">
        <v>31</v>
      </c>
      <c r="D421" s="36">
        <f>D416+D420</f>
        <v>446.00799999999998</v>
      </c>
      <c r="E421" s="37">
        <f t="shared" ref="E421:P421" si="15">E416+E420</f>
        <v>401.63200000000001</v>
      </c>
      <c r="F421" s="37">
        <f t="shared" si="15"/>
        <v>332.40500000000003</v>
      </c>
      <c r="G421" s="37">
        <f t="shared" si="15"/>
        <v>189.79</v>
      </c>
      <c r="H421" s="37">
        <f t="shared" si="15"/>
        <v>28.758999999999997</v>
      </c>
      <c r="I421" s="37">
        <f t="shared" si="15"/>
        <v>0</v>
      </c>
      <c r="J421" s="37">
        <f t="shared" si="15"/>
        <v>0</v>
      </c>
      <c r="K421" s="37">
        <f t="shared" si="15"/>
        <v>0</v>
      </c>
      <c r="L421" s="37">
        <f t="shared" si="15"/>
        <v>0</v>
      </c>
      <c r="M421" s="37">
        <f t="shared" si="15"/>
        <v>201.05999999999997</v>
      </c>
      <c r="N421" s="36">
        <f t="shared" si="15"/>
        <v>300.09399999999999</v>
      </c>
      <c r="O421" s="37">
        <f t="shared" si="15"/>
        <v>393.27100000000002</v>
      </c>
      <c r="P421" s="37">
        <f t="shared" si="15"/>
        <v>2293.0189999999998</v>
      </c>
    </row>
    <row r="422" spans="1:16" ht="12.75" customHeight="1" thickBot="1" x14ac:dyDescent="0.3">
      <c r="A422" s="138" t="s">
        <v>36</v>
      </c>
      <c r="B422" s="139"/>
      <c r="C422" s="37" t="s">
        <v>26</v>
      </c>
      <c r="D422" s="37">
        <v>503.512</v>
      </c>
      <c r="E422" s="37">
        <v>451.096</v>
      </c>
      <c r="F422" s="37">
        <v>382.78500000000003</v>
      </c>
      <c r="G422" s="37">
        <v>219.24199999999999</v>
      </c>
      <c r="H422" s="37">
        <f>15.257+18.787</f>
        <v>34.043999999999997</v>
      </c>
      <c r="I422" s="37">
        <v>0</v>
      </c>
      <c r="J422" s="37">
        <v>0</v>
      </c>
      <c r="K422" s="37">
        <v>0</v>
      </c>
      <c r="L422" s="37">
        <v>0</v>
      </c>
      <c r="M422" s="37">
        <v>231.874</v>
      </c>
      <c r="N422" s="37">
        <v>337.79300000000001</v>
      </c>
      <c r="O422" s="37">
        <v>444.92500000000001</v>
      </c>
      <c r="P422" s="37">
        <f>SUM(D422:O422)</f>
        <v>2605.2710000000002</v>
      </c>
    </row>
    <row r="423" spans="1:16" ht="12.75" customHeight="1" thickBot="1" x14ac:dyDescent="0.3">
      <c r="A423" s="140"/>
      <c r="B423" s="141"/>
      <c r="C423" s="37" t="s">
        <v>27</v>
      </c>
      <c r="D423" s="37">
        <v>0</v>
      </c>
      <c r="E423" s="37">
        <v>0</v>
      </c>
      <c r="F423" s="37">
        <v>0</v>
      </c>
      <c r="G423" s="37">
        <v>0</v>
      </c>
      <c r="H423" s="37">
        <v>0</v>
      </c>
      <c r="I423" s="37">
        <v>0</v>
      </c>
      <c r="J423" s="37">
        <v>0</v>
      </c>
      <c r="K423" s="37">
        <v>0</v>
      </c>
      <c r="L423" s="37">
        <v>0</v>
      </c>
      <c r="M423" s="37">
        <v>0</v>
      </c>
      <c r="N423" s="37">
        <v>0</v>
      </c>
      <c r="O423" s="37">
        <v>0</v>
      </c>
      <c r="P423" s="37">
        <v>0</v>
      </c>
    </row>
    <row r="424" spans="1:16" ht="12.75" customHeight="1" thickBot="1" x14ac:dyDescent="0.3">
      <c r="A424" s="140"/>
      <c r="B424" s="141"/>
      <c r="C424" s="37" t="s">
        <v>28</v>
      </c>
      <c r="D424" s="37">
        <v>0</v>
      </c>
      <c r="E424" s="37">
        <v>0</v>
      </c>
      <c r="F424" s="37">
        <v>0</v>
      </c>
      <c r="G424" s="37">
        <v>0</v>
      </c>
      <c r="H424" s="37">
        <v>0</v>
      </c>
      <c r="I424" s="37">
        <v>0</v>
      </c>
      <c r="J424" s="37">
        <v>0</v>
      </c>
      <c r="K424" s="37">
        <v>0</v>
      </c>
      <c r="L424" s="37">
        <v>0</v>
      </c>
      <c r="M424" s="37">
        <v>0</v>
      </c>
      <c r="N424" s="37">
        <v>0</v>
      </c>
      <c r="O424" s="37">
        <v>0</v>
      </c>
      <c r="P424" s="37">
        <v>0</v>
      </c>
    </row>
    <row r="425" spans="1:16" ht="12.75" customHeight="1" thickBot="1" x14ac:dyDescent="0.3">
      <c r="A425" s="140"/>
      <c r="B425" s="141"/>
      <c r="C425" s="37" t="s">
        <v>29</v>
      </c>
      <c r="D425" s="37">
        <v>0</v>
      </c>
      <c r="E425" s="37">
        <v>0</v>
      </c>
      <c r="F425" s="37">
        <v>0</v>
      </c>
      <c r="G425" s="37">
        <v>0</v>
      </c>
      <c r="H425" s="37">
        <v>0</v>
      </c>
      <c r="I425" s="37">
        <v>0</v>
      </c>
      <c r="J425" s="37">
        <v>0</v>
      </c>
      <c r="K425" s="37">
        <v>0</v>
      </c>
      <c r="L425" s="37">
        <v>0</v>
      </c>
      <c r="M425" s="37">
        <v>0</v>
      </c>
      <c r="N425" s="37">
        <v>0</v>
      </c>
      <c r="O425" s="37">
        <v>0</v>
      </c>
      <c r="P425" s="37">
        <v>0</v>
      </c>
    </row>
    <row r="426" spans="1:16" ht="12.75" customHeight="1" thickBot="1" x14ac:dyDescent="0.3">
      <c r="A426" s="140"/>
      <c r="B426" s="141"/>
      <c r="C426" s="37" t="s">
        <v>30</v>
      </c>
      <c r="D426" s="37">
        <v>2.923</v>
      </c>
      <c r="E426" s="37">
        <v>2.6120000000000001</v>
      </c>
      <c r="F426" s="37">
        <v>2.1850000000000001</v>
      </c>
      <c r="G426" s="37">
        <v>1.1890000000000001</v>
      </c>
      <c r="H426" s="37">
        <f>0.073+0.09</f>
        <v>0.16299999999999998</v>
      </c>
      <c r="I426" s="37">
        <v>0</v>
      </c>
      <c r="J426" s="37">
        <v>0</v>
      </c>
      <c r="K426" s="37">
        <v>0</v>
      </c>
      <c r="L426" s="37">
        <v>0</v>
      </c>
      <c r="M426" s="37">
        <v>1.2609999999999999</v>
      </c>
      <c r="N426" s="37">
        <v>1.9139999999999999</v>
      </c>
      <c r="O426" s="37">
        <v>2.5649999999999999</v>
      </c>
      <c r="P426" s="37">
        <f>SUM(D426:O426)</f>
        <v>14.811999999999999</v>
      </c>
    </row>
    <row r="427" spans="1:16" ht="12.75" customHeight="1" thickBot="1" x14ac:dyDescent="0.3">
      <c r="A427" s="140"/>
      <c r="B427" s="141"/>
      <c r="C427" s="37" t="s">
        <v>31</v>
      </c>
      <c r="D427" s="37">
        <f>SUM(D422:D426)</f>
        <v>506.435</v>
      </c>
      <c r="E427" s="37">
        <f t="shared" ref="E427:O427" si="16">SUM(E422:E426)</f>
        <v>453.70800000000003</v>
      </c>
      <c r="F427" s="37">
        <f t="shared" si="16"/>
        <v>384.97</v>
      </c>
      <c r="G427" s="37">
        <f t="shared" si="16"/>
        <v>220.43099999999998</v>
      </c>
      <c r="H427" s="37">
        <f t="shared" si="16"/>
        <v>34.206999999999994</v>
      </c>
      <c r="I427" s="37">
        <f t="shared" si="16"/>
        <v>0</v>
      </c>
      <c r="J427" s="37">
        <f t="shared" si="16"/>
        <v>0</v>
      </c>
      <c r="K427" s="37">
        <f t="shared" si="16"/>
        <v>0</v>
      </c>
      <c r="L427" s="37">
        <f t="shared" si="16"/>
        <v>0</v>
      </c>
      <c r="M427" s="37">
        <f t="shared" si="16"/>
        <v>233.13499999999999</v>
      </c>
      <c r="N427" s="37">
        <f t="shared" si="16"/>
        <v>339.70699999999999</v>
      </c>
      <c r="O427" s="37">
        <f t="shared" si="16"/>
        <v>447.49</v>
      </c>
      <c r="P427" s="37">
        <f>P415+P421</f>
        <v>2620.0829999999996</v>
      </c>
    </row>
    <row r="428" spans="1:16" ht="12.75" customHeight="1" thickBot="1" x14ac:dyDescent="0.3">
      <c r="A428" s="163" t="s">
        <v>54</v>
      </c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  <c r="L428" s="164"/>
      <c r="M428" s="164"/>
      <c r="N428" s="164"/>
      <c r="O428" s="164"/>
      <c r="P428" s="165"/>
    </row>
    <row r="429" spans="1:16" ht="12.75" customHeight="1" thickBot="1" x14ac:dyDescent="0.3">
      <c r="A429" s="179" t="s">
        <v>8</v>
      </c>
      <c r="B429" s="183" t="s">
        <v>9</v>
      </c>
      <c r="C429" s="151"/>
      <c r="D429" s="153" t="s">
        <v>115</v>
      </c>
      <c r="E429" s="154"/>
      <c r="F429" s="154"/>
      <c r="G429" s="154"/>
      <c r="H429" s="154"/>
      <c r="I429" s="154"/>
      <c r="J429" s="154"/>
      <c r="K429" s="154"/>
      <c r="L429" s="154"/>
      <c r="M429" s="154"/>
      <c r="N429" s="154"/>
      <c r="O429" s="154"/>
      <c r="P429" s="155"/>
    </row>
    <row r="430" spans="1:16" ht="12.75" customHeight="1" thickBot="1" x14ac:dyDescent="0.3">
      <c r="A430" s="180"/>
      <c r="B430" s="182"/>
      <c r="C430" s="152"/>
      <c r="D430" s="36" t="s">
        <v>10</v>
      </c>
      <c r="E430" s="36" t="s">
        <v>11</v>
      </c>
      <c r="F430" s="35" t="s">
        <v>12</v>
      </c>
      <c r="G430" s="36" t="s">
        <v>13</v>
      </c>
      <c r="H430" s="35" t="s">
        <v>14</v>
      </c>
      <c r="I430" s="35" t="s">
        <v>15</v>
      </c>
      <c r="J430" s="35" t="s">
        <v>16</v>
      </c>
      <c r="K430" s="36" t="s">
        <v>17</v>
      </c>
      <c r="L430" s="37" t="s">
        <v>18</v>
      </c>
      <c r="M430" s="36" t="s">
        <v>19</v>
      </c>
      <c r="N430" s="36" t="s">
        <v>20</v>
      </c>
      <c r="O430" s="37" t="s">
        <v>21</v>
      </c>
      <c r="P430" s="35" t="s">
        <v>22</v>
      </c>
    </row>
    <row r="431" spans="1:16" ht="12.75" customHeight="1" thickBot="1" x14ac:dyDescent="0.3">
      <c r="A431" s="142" t="s">
        <v>43</v>
      </c>
      <c r="B431" s="151" t="s">
        <v>38</v>
      </c>
      <c r="C431" s="37" t="s">
        <v>26</v>
      </c>
      <c r="D431" s="37">
        <v>284.67599999999999</v>
      </c>
      <c r="E431" s="37">
        <v>244.43799999999999</v>
      </c>
      <c r="F431" s="37">
        <v>246.047</v>
      </c>
      <c r="G431" s="37">
        <v>138.75800000000001</v>
      </c>
      <c r="H431" s="37">
        <v>23.623999999999999</v>
      </c>
      <c r="I431" s="37">
        <v>0</v>
      </c>
      <c r="J431" s="37">
        <v>0</v>
      </c>
      <c r="K431" s="37">
        <v>0</v>
      </c>
      <c r="L431" s="37">
        <v>0</v>
      </c>
      <c r="M431" s="37">
        <v>145.41499999999999</v>
      </c>
      <c r="N431" s="37">
        <v>182.827</v>
      </c>
      <c r="O431" s="37">
        <v>254.18100000000001</v>
      </c>
      <c r="P431" s="37">
        <v>1519.9659999999999</v>
      </c>
    </row>
    <row r="432" spans="1:16" ht="12.75" customHeight="1" thickBot="1" x14ac:dyDescent="0.3">
      <c r="A432" s="143"/>
      <c r="B432" s="159"/>
      <c r="C432" s="37" t="s">
        <v>27</v>
      </c>
      <c r="D432" s="37">
        <v>7.73</v>
      </c>
      <c r="E432" s="37">
        <v>7.2320000000000002</v>
      </c>
      <c r="F432" s="37">
        <v>7.73</v>
      </c>
      <c r="G432" s="37">
        <v>7.4820000000000002</v>
      </c>
      <c r="H432" s="37">
        <v>7.7320000000000002</v>
      </c>
      <c r="I432" s="37">
        <v>7.4820000000000002</v>
      </c>
      <c r="J432" s="37">
        <v>4.24</v>
      </c>
      <c r="K432" s="37">
        <v>7.73</v>
      </c>
      <c r="L432" s="37">
        <v>7.4820000000000002</v>
      </c>
      <c r="M432" s="37">
        <v>7.73</v>
      </c>
      <c r="N432" s="37">
        <v>7.4820000000000002</v>
      </c>
      <c r="O432" s="37">
        <v>7.73</v>
      </c>
      <c r="P432" s="37">
        <v>87.781999999999996</v>
      </c>
    </row>
    <row r="433" spans="1:16" ht="12.75" customHeight="1" thickBot="1" x14ac:dyDescent="0.3">
      <c r="A433" s="143"/>
      <c r="B433" s="159"/>
      <c r="C433" s="37" t="s">
        <v>28</v>
      </c>
      <c r="D433" s="37">
        <v>0</v>
      </c>
      <c r="E433" s="37">
        <v>0</v>
      </c>
      <c r="F433" s="37">
        <v>0</v>
      </c>
      <c r="G433" s="37">
        <v>0</v>
      </c>
      <c r="H433" s="37">
        <v>0</v>
      </c>
      <c r="I433" s="37">
        <v>0</v>
      </c>
      <c r="J433" s="37">
        <v>0</v>
      </c>
      <c r="K433" s="37">
        <v>0</v>
      </c>
      <c r="L433" s="37">
        <v>0</v>
      </c>
      <c r="M433" s="37">
        <v>0</v>
      </c>
      <c r="N433" s="37">
        <v>0</v>
      </c>
      <c r="O433" s="37">
        <v>0</v>
      </c>
      <c r="P433" s="37">
        <v>0</v>
      </c>
    </row>
    <row r="434" spans="1:16" ht="12.75" customHeight="1" thickBot="1" x14ac:dyDescent="0.3">
      <c r="A434" s="143"/>
      <c r="B434" s="159"/>
      <c r="C434" s="37" t="s">
        <v>29</v>
      </c>
      <c r="D434" s="37">
        <v>0</v>
      </c>
      <c r="E434" s="37">
        <v>0</v>
      </c>
      <c r="F434" s="37">
        <v>0</v>
      </c>
      <c r="G434" s="37">
        <v>0</v>
      </c>
      <c r="H434" s="37">
        <v>0</v>
      </c>
      <c r="I434" s="37">
        <v>0</v>
      </c>
      <c r="J434" s="37">
        <v>0</v>
      </c>
      <c r="K434" s="37">
        <v>0</v>
      </c>
      <c r="L434" s="37">
        <v>0</v>
      </c>
      <c r="M434" s="37">
        <v>0</v>
      </c>
      <c r="N434" s="37">
        <v>0</v>
      </c>
      <c r="O434" s="37">
        <v>0</v>
      </c>
      <c r="P434" s="37">
        <v>0</v>
      </c>
    </row>
    <row r="435" spans="1:16" ht="12.75" customHeight="1" thickBot="1" x14ac:dyDescent="0.3">
      <c r="A435" s="143"/>
      <c r="B435" s="159"/>
      <c r="C435" s="37" t="s">
        <v>30</v>
      </c>
      <c r="D435" s="37">
        <v>0</v>
      </c>
      <c r="E435" s="37">
        <v>0</v>
      </c>
      <c r="F435" s="37">
        <v>0</v>
      </c>
      <c r="G435" s="37">
        <v>0</v>
      </c>
      <c r="H435" s="37">
        <v>0</v>
      </c>
      <c r="I435" s="37">
        <v>0</v>
      </c>
      <c r="J435" s="37">
        <v>0</v>
      </c>
      <c r="K435" s="37">
        <v>0</v>
      </c>
      <c r="L435" s="37">
        <v>0</v>
      </c>
      <c r="M435" s="37">
        <v>0</v>
      </c>
      <c r="N435" s="37">
        <v>0</v>
      </c>
      <c r="O435" s="37">
        <v>0</v>
      </c>
      <c r="P435" s="37">
        <v>0</v>
      </c>
    </row>
    <row r="436" spans="1:16" ht="12.75" customHeight="1" thickBot="1" x14ac:dyDescent="0.3">
      <c r="A436" s="143"/>
      <c r="B436" s="159"/>
      <c r="C436" s="37" t="s">
        <v>31</v>
      </c>
      <c r="D436" s="37">
        <v>292.40600000000001</v>
      </c>
      <c r="E436" s="37">
        <v>251.67</v>
      </c>
      <c r="F436" s="37">
        <v>253.77699999999999</v>
      </c>
      <c r="G436" s="37">
        <v>146.24</v>
      </c>
      <c r="H436" s="37">
        <v>31.356000000000002</v>
      </c>
      <c r="I436" s="37">
        <v>7.4820000000000002</v>
      </c>
      <c r="J436" s="37">
        <v>4.24</v>
      </c>
      <c r="K436" s="37">
        <v>7.73</v>
      </c>
      <c r="L436" s="37">
        <v>7.4820000000000002</v>
      </c>
      <c r="M436" s="37">
        <v>153.14500000000001</v>
      </c>
      <c r="N436" s="37">
        <v>190.309</v>
      </c>
      <c r="O436" s="37">
        <v>261.911</v>
      </c>
      <c r="P436" s="37">
        <v>1607.748</v>
      </c>
    </row>
    <row r="437" spans="1:16" ht="12.75" customHeight="1" thickBot="1" x14ac:dyDescent="0.3">
      <c r="A437" s="142" t="s">
        <v>32</v>
      </c>
      <c r="B437" s="151" t="s">
        <v>0</v>
      </c>
      <c r="C437" s="37" t="s">
        <v>26</v>
      </c>
      <c r="D437" s="37">
        <v>7.9409999999999998</v>
      </c>
      <c r="E437" s="37">
        <v>6.819</v>
      </c>
      <c r="F437" s="37">
        <v>6.8630000000000004</v>
      </c>
      <c r="G437" s="37">
        <v>3.8690000000000002</v>
      </c>
      <c r="H437" s="37">
        <v>0.65800000000000003</v>
      </c>
      <c r="I437" s="37">
        <v>0</v>
      </c>
      <c r="J437" s="37">
        <v>0</v>
      </c>
      <c r="K437" s="37">
        <v>0</v>
      </c>
      <c r="L437" s="37">
        <v>0</v>
      </c>
      <c r="M437" s="37">
        <v>4.0540000000000003</v>
      </c>
      <c r="N437" s="37">
        <v>5.0979999999999999</v>
      </c>
      <c r="O437" s="37">
        <v>7.09</v>
      </c>
      <c r="P437" s="37">
        <v>42.392000000000003</v>
      </c>
    </row>
    <row r="438" spans="1:16" ht="12.75" customHeight="1" thickBot="1" x14ac:dyDescent="0.3">
      <c r="A438" s="143"/>
      <c r="B438" s="159"/>
      <c r="C438" s="37" t="s">
        <v>27</v>
      </c>
      <c r="D438" s="37">
        <v>0</v>
      </c>
      <c r="E438" s="37">
        <v>0</v>
      </c>
      <c r="F438" s="37">
        <v>0</v>
      </c>
      <c r="G438" s="37">
        <v>0</v>
      </c>
      <c r="H438" s="37">
        <v>0</v>
      </c>
      <c r="I438" s="37">
        <v>0</v>
      </c>
      <c r="J438" s="37">
        <v>0</v>
      </c>
      <c r="K438" s="37">
        <v>0</v>
      </c>
      <c r="L438" s="37">
        <v>0</v>
      </c>
      <c r="M438" s="37">
        <v>0</v>
      </c>
      <c r="N438" s="37">
        <v>0</v>
      </c>
      <c r="O438" s="37">
        <v>0</v>
      </c>
      <c r="P438" s="37">
        <v>0</v>
      </c>
    </row>
    <row r="439" spans="1:16" ht="12.75" customHeight="1" thickBot="1" x14ac:dyDescent="0.3">
      <c r="A439" s="143"/>
      <c r="B439" s="159"/>
      <c r="C439" s="37" t="s">
        <v>28</v>
      </c>
      <c r="D439" s="37">
        <v>0</v>
      </c>
      <c r="E439" s="37">
        <v>0</v>
      </c>
      <c r="F439" s="37">
        <v>0</v>
      </c>
      <c r="G439" s="37">
        <v>0</v>
      </c>
      <c r="H439" s="37">
        <v>0</v>
      </c>
      <c r="I439" s="37">
        <v>0</v>
      </c>
      <c r="J439" s="37">
        <v>0</v>
      </c>
      <c r="K439" s="37">
        <v>0</v>
      </c>
      <c r="L439" s="37">
        <v>0</v>
      </c>
      <c r="M439" s="37">
        <v>0</v>
      </c>
      <c r="N439" s="37">
        <v>0</v>
      </c>
      <c r="O439" s="37">
        <v>0</v>
      </c>
      <c r="P439" s="37">
        <v>0</v>
      </c>
    </row>
    <row r="440" spans="1:16" ht="12.75" customHeight="1" thickBot="1" x14ac:dyDescent="0.3">
      <c r="A440" s="143"/>
      <c r="B440" s="159"/>
      <c r="C440" s="37" t="s">
        <v>29</v>
      </c>
      <c r="D440" s="37">
        <v>0</v>
      </c>
      <c r="E440" s="37">
        <v>0</v>
      </c>
      <c r="F440" s="37">
        <v>0</v>
      </c>
      <c r="G440" s="37">
        <v>0</v>
      </c>
      <c r="H440" s="37">
        <v>0</v>
      </c>
      <c r="I440" s="37">
        <v>0</v>
      </c>
      <c r="J440" s="37">
        <v>0</v>
      </c>
      <c r="K440" s="37">
        <v>0</v>
      </c>
      <c r="L440" s="37">
        <v>0</v>
      </c>
      <c r="M440" s="37">
        <v>0</v>
      </c>
      <c r="N440" s="37">
        <v>0</v>
      </c>
      <c r="O440" s="37">
        <v>0</v>
      </c>
      <c r="P440" s="37">
        <v>0</v>
      </c>
    </row>
    <row r="441" spans="1:16" ht="12.75" customHeight="1" thickBot="1" x14ac:dyDescent="0.3">
      <c r="A441" s="143"/>
      <c r="B441" s="159"/>
      <c r="C441" s="37" t="s">
        <v>30</v>
      </c>
      <c r="D441" s="37">
        <v>0.23799999999999999</v>
      </c>
      <c r="E441" s="37">
        <v>0.20399999999999999</v>
      </c>
      <c r="F441" s="37">
        <v>0.20599999999999999</v>
      </c>
      <c r="G441" s="37">
        <v>0.11600000000000001</v>
      </c>
      <c r="H441" s="37">
        <v>0.02</v>
      </c>
      <c r="I441" s="37">
        <v>0</v>
      </c>
      <c r="J441" s="37">
        <v>0</v>
      </c>
      <c r="K441" s="37">
        <v>0</v>
      </c>
      <c r="L441" s="37">
        <v>0</v>
      </c>
      <c r="M441" s="37">
        <v>0.122</v>
      </c>
      <c r="N441" s="37">
        <v>0.153</v>
      </c>
      <c r="O441" s="37">
        <v>0.21299999999999999</v>
      </c>
      <c r="P441" s="37">
        <v>1.272</v>
      </c>
    </row>
    <row r="442" spans="1:16" ht="12.75" customHeight="1" thickBot="1" x14ac:dyDescent="0.3">
      <c r="A442" s="143"/>
      <c r="B442" s="159"/>
      <c r="C442" s="37" t="s">
        <v>31</v>
      </c>
      <c r="D442" s="37">
        <v>8.1790000000000003</v>
      </c>
      <c r="E442" s="37">
        <v>7.0229999999999997</v>
      </c>
      <c r="F442" s="37">
        <v>7.069</v>
      </c>
      <c r="G442" s="37">
        <v>3.9849999999999999</v>
      </c>
      <c r="H442" s="37">
        <v>0.67800000000000005</v>
      </c>
      <c r="I442" s="37">
        <v>0</v>
      </c>
      <c r="J442" s="37">
        <v>0</v>
      </c>
      <c r="K442" s="37">
        <v>0</v>
      </c>
      <c r="L442" s="37">
        <v>0</v>
      </c>
      <c r="M442" s="37">
        <v>4.1760000000000002</v>
      </c>
      <c r="N442" s="37">
        <v>5.2510000000000003</v>
      </c>
      <c r="O442" s="37">
        <v>7.3029999999999999</v>
      </c>
      <c r="P442" s="37">
        <v>43.664000000000001</v>
      </c>
    </row>
    <row r="443" spans="1:16" ht="12.75" customHeight="1" thickBot="1" x14ac:dyDescent="0.3">
      <c r="A443" s="142" t="s">
        <v>34</v>
      </c>
      <c r="B443" s="151" t="s">
        <v>25</v>
      </c>
      <c r="C443" s="37" t="s">
        <v>26</v>
      </c>
      <c r="D443" s="37">
        <v>2132.4319999999998</v>
      </c>
      <c r="E443" s="37">
        <v>1837.7239999999999</v>
      </c>
      <c r="F443" s="37">
        <v>1854.923</v>
      </c>
      <c r="G443" s="37">
        <v>1081.2929999999999</v>
      </c>
      <c r="H443" s="37">
        <v>192.23099999999999</v>
      </c>
      <c r="I443" s="37">
        <v>0</v>
      </c>
      <c r="J443" s="37">
        <v>0</v>
      </c>
      <c r="K443" s="37">
        <v>0</v>
      </c>
      <c r="L443" s="37">
        <v>0</v>
      </c>
      <c r="M443" s="37">
        <v>1131.941</v>
      </c>
      <c r="N443" s="37">
        <v>1397.904</v>
      </c>
      <c r="O443" s="37">
        <v>1913.3440000000001</v>
      </c>
      <c r="P443" s="37">
        <v>11541.791999999999</v>
      </c>
    </row>
    <row r="444" spans="1:16" ht="12.75" customHeight="1" thickBot="1" x14ac:dyDescent="0.3">
      <c r="A444" s="143"/>
      <c r="B444" s="159"/>
      <c r="C444" s="37" t="s">
        <v>27</v>
      </c>
      <c r="D444" s="37">
        <v>785.952</v>
      </c>
      <c r="E444" s="37">
        <v>735.24400000000003</v>
      </c>
      <c r="F444" s="37">
        <v>785.952</v>
      </c>
      <c r="G444" s="37">
        <v>760.59500000000003</v>
      </c>
      <c r="H444" s="37">
        <v>681.49699999999996</v>
      </c>
      <c r="I444" s="37">
        <v>638.81100000000004</v>
      </c>
      <c r="J444" s="37">
        <v>361.99200000000002</v>
      </c>
      <c r="K444" s="37">
        <v>660.10299999999995</v>
      </c>
      <c r="L444" s="37">
        <v>659.51300000000003</v>
      </c>
      <c r="M444" s="37">
        <v>785.952</v>
      </c>
      <c r="N444" s="37">
        <v>760.59500000000003</v>
      </c>
      <c r="O444" s="37">
        <v>785.952</v>
      </c>
      <c r="P444" s="37">
        <v>8402.1579999999994</v>
      </c>
    </row>
    <row r="445" spans="1:16" ht="12.75" customHeight="1" thickBot="1" x14ac:dyDescent="0.3">
      <c r="A445" s="143"/>
      <c r="B445" s="159"/>
      <c r="C445" s="37" t="s">
        <v>28</v>
      </c>
      <c r="D445" s="37">
        <v>0</v>
      </c>
      <c r="E445" s="37">
        <v>0</v>
      </c>
      <c r="F445" s="37">
        <v>0</v>
      </c>
      <c r="G445" s="37">
        <v>0</v>
      </c>
      <c r="H445" s="37">
        <v>0</v>
      </c>
      <c r="I445" s="37">
        <v>0</v>
      </c>
      <c r="J445" s="37">
        <v>0</v>
      </c>
      <c r="K445" s="37">
        <v>0</v>
      </c>
      <c r="L445" s="37">
        <v>0</v>
      </c>
      <c r="M445" s="37">
        <v>0</v>
      </c>
      <c r="N445" s="37">
        <v>0</v>
      </c>
      <c r="O445" s="37">
        <v>0</v>
      </c>
      <c r="P445" s="37">
        <v>0</v>
      </c>
    </row>
    <row r="446" spans="1:16" ht="12.75" customHeight="1" thickBot="1" x14ac:dyDescent="0.3">
      <c r="A446" s="143"/>
      <c r="B446" s="159"/>
      <c r="C446" s="37" t="s">
        <v>29</v>
      </c>
      <c r="D446" s="37">
        <v>0</v>
      </c>
      <c r="E446" s="37">
        <v>0</v>
      </c>
      <c r="F446" s="37">
        <v>0</v>
      </c>
      <c r="G446" s="37">
        <v>0</v>
      </c>
      <c r="H446" s="37">
        <v>0</v>
      </c>
      <c r="I446" s="37">
        <v>0</v>
      </c>
      <c r="J446" s="37">
        <v>0</v>
      </c>
      <c r="K446" s="37">
        <v>0</v>
      </c>
      <c r="L446" s="37">
        <v>0</v>
      </c>
      <c r="M446" s="37">
        <v>0</v>
      </c>
      <c r="N446" s="37">
        <v>0</v>
      </c>
      <c r="O446" s="37">
        <v>0</v>
      </c>
      <c r="P446" s="37">
        <v>0</v>
      </c>
    </row>
    <row r="447" spans="1:16" ht="12.75" customHeight="1" thickBot="1" x14ac:dyDescent="0.3">
      <c r="A447" s="143"/>
      <c r="B447" s="159"/>
      <c r="C447" s="37" t="s">
        <v>30</v>
      </c>
      <c r="D447" s="37">
        <v>0</v>
      </c>
      <c r="E447" s="37">
        <v>0</v>
      </c>
      <c r="F447" s="37">
        <v>0</v>
      </c>
      <c r="G447" s="37">
        <v>0</v>
      </c>
      <c r="H447" s="37">
        <v>0</v>
      </c>
      <c r="I447" s="37">
        <v>0</v>
      </c>
      <c r="J447" s="37">
        <v>0</v>
      </c>
      <c r="K447" s="37">
        <v>0</v>
      </c>
      <c r="L447" s="37">
        <v>0</v>
      </c>
      <c r="M447" s="37">
        <v>0</v>
      </c>
      <c r="N447" s="37">
        <v>0</v>
      </c>
      <c r="O447" s="37">
        <v>0</v>
      </c>
      <c r="P447" s="37">
        <v>0</v>
      </c>
    </row>
    <row r="448" spans="1:16" ht="12.75" customHeight="1" thickBot="1" x14ac:dyDescent="0.3">
      <c r="A448" s="143"/>
      <c r="B448" s="159"/>
      <c r="C448" s="37" t="s">
        <v>31</v>
      </c>
      <c r="D448" s="37">
        <v>2918.384</v>
      </c>
      <c r="E448" s="37">
        <v>2572.9679999999998</v>
      </c>
      <c r="F448" s="37">
        <v>2640.875</v>
      </c>
      <c r="G448" s="37">
        <v>1841.8879999999999</v>
      </c>
      <c r="H448" s="37">
        <v>873.72799999999995</v>
      </c>
      <c r="I448" s="37">
        <v>638.81100000000004</v>
      </c>
      <c r="J448" s="37">
        <v>361.99200000000002</v>
      </c>
      <c r="K448" s="37">
        <v>660.10299999999995</v>
      </c>
      <c r="L448" s="37">
        <v>659.51300000000003</v>
      </c>
      <c r="M448" s="37">
        <v>1917.893</v>
      </c>
      <c r="N448" s="37">
        <v>2158.4989999999998</v>
      </c>
      <c r="O448" s="37">
        <v>2699.2959999999998</v>
      </c>
      <c r="P448" s="37">
        <v>19943.95</v>
      </c>
    </row>
    <row r="449" spans="1:16" ht="12.75" customHeight="1" thickBot="1" x14ac:dyDescent="0.3">
      <c r="A449" s="142" t="s">
        <v>39</v>
      </c>
      <c r="B449" s="151" t="s">
        <v>1</v>
      </c>
      <c r="C449" s="37" t="s">
        <v>26</v>
      </c>
      <c r="D449" s="37">
        <v>658.40200000000004</v>
      </c>
      <c r="E449" s="37">
        <v>567.41</v>
      </c>
      <c r="F449" s="37">
        <v>572.72</v>
      </c>
      <c r="G449" s="37">
        <v>333.85700000000003</v>
      </c>
      <c r="H449" s="37">
        <v>59.351999999999997</v>
      </c>
      <c r="I449" s="37">
        <v>0</v>
      </c>
      <c r="J449" s="37">
        <v>0</v>
      </c>
      <c r="K449" s="37">
        <v>0</v>
      </c>
      <c r="L449" s="37">
        <v>0</v>
      </c>
      <c r="M449" s="37">
        <v>349.49299999999999</v>
      </c>
      <c r="N449" s="37">
        <v>431.61399999999998</v>
      </c>
      <c r="O449" s="37">
        <v>590.75900000000001</v>
      </c>
      <c r="P449" s="37">
        <v>3563.607</v>
      </c>
    </row>
    <row r="450" spans="1:16" ht="12.75" customHeight="1" thickBot="1" x14ac:dyDescent="0.3">
      <c r="A450" s="143"/>
      <c r="B450" s="159"/>
      <c r="C450" s="37" t="s">
        <v>27</v>
      </c>
      <c r="D450" s="37">
        <v>180.887</v>
      </c>
      <c r="E450" s="37">
        <v>169.21600000000001</v>
      </c>
      <c r="F450" s="37">
        <v>180.887</v>
      </c>
      <c r="G450" s="37">
        <v>175.05</v>
      </c>
      <c r="H450" s="37">
        <v>174.96700000000001</v>
      </c>
      <c r="I450" s="37">
        <v>167.32599999999999</v>
      </c>
      <c r="J450" s="37">
        <v>94.82</v>
      </c>
      <c r="K450" s="37">
        <v>172.905</v>
      </c>
      <c r="L450" s="37">
        <v>167.32599999999999</v>
      </c>
      <c r="M450" s="37">
        <v>180.887</v>
      </c>
      <c r="N450" s="37">
        <v>175.05</v>
      </c>
      <c r="O450" s="37">
        <v>180.887</v>
      </c>
      <c r="P450" s="37">
        <v>2020.2080000000001</v>
      </c>
    </row>
    <row r="451" spans="1:16" ht="12.75" customHeight="1" thickBot="1" x14ac:dyDescent="0.3">
      <c r="A451" s="143"/>
      <c r="B451" s="159"/>
      <c r="C451" s="37" t="s">
        <v>28</v>
      </c>
      <c r="D451" s="37">
        <v>0</v>
      </c>
      <c r="E451" s="37">
        <v>0</v>
      </c>
      <c r="F451" s="37">
        <v>0</v>
      </c>
      <c r="G451" s="37">
        <v>0</v>
      </c>
      <c r="H451" s="37">
        <v>0</v>
      </c>
      <c r="I451" s="37">
        <v>0</v>
      </c>
      <c r="J451" s="37">
        <v>0</v>
      </c>
      <c r="K451" s="37">
        <v>0</v>
      </c>
      <c r="L451" s="37">
        <v>0</v>
      </c>
      <c r="M451" s="37">
        <v>0</v>
      </c>
      <c r="N451" s="37">
        <v>0</v>
      </c>
      <c r="O451" s="37">
        <v>0</v>
      </c>
      <c r="P451" s="37">
        <v>0</v>
      </c>
    </row>
    <row r="452" spans="1:16" ht="12.75" customHeight="1" thickBot="1" x14ac:dyDescent="0.3">
      <c r="A452" s="143"/>
      <c r="B452" s="159"/>
      <c r="C452" s="37" t="s">
        <v>29</v>
      </c>
      <c r="D452" s="37">
        <v>0</v>
      </c>
      <c r="E452" s="37">
        <v>0</v>
      </c>
      <c r="F452" s="37">
        <v>0</v>
      </c>
      <c r="G452" s="37">
        <v>0</v>
      </c>
      <c r="H452" s="37">
        <v>0</v>
      </c>
      <c r="I452" s="37">
        <v>0</v>
      </c>
      <c r="J452" s="37">
        <v>0</v>
      </c>
      <c r="K452" s="37">
        <v>0</v>
      </c>
      <c r="L452" s="37">
        <v>0</v>
      </c>
      <c r="M452" s="37">
        <v>0</v>
      </c>
      <c r="N452" s="37">
        <v>0</v>
      </c>
      <c r="O452" s="37">
        <v>0</v>
      </c>
      <c r="P452" s="37">
        <v>0</v>
      </c>
    </row>
    <row r="453" spans="1:16" ht="12.75" customHeight="1" thickBot="1" x14ac:dyDescent="0.3">
      <c r="A453" s="143"/>
      <c r="B453" s="159"/>
      <c r="C453" s="37" t="s">
        <v>30</v>
      </c>
      <c r="D453" s="37">
        <v>0</v>
      </c>
      <c r="E453" s="37">
        <v>0</v>
      </c>
      <c r="F453" s="37">
        <v>0</v>
      </c>
      <c r="G453" s="37">
        <v>0</v>
      </c>
      <c r="H453" s="37">
        <v>0</v>
      </c>
      <c r="I453" s="37">
        <v>0</v>
      </c>
      <c r="J453" s="37">
        <v>0</v>
      </c>
      <c r="K453" s="37">
        <v>0</v>
      </c>
      <c r="L453" s="37">
        <v>0</v>
      </c>
      <c r="M453" s="37">
        <v>0</v>
      </c>
      <c r="N453" s="37">
        <v>0</v>
      </c>
      <c r="O453" s="37">
        <v>0</v>
      </c>
      <c r="P453" s="37">
        <v>0</v>
      </c>
    </row>
    <row r="454" spans="1:16" ht="12.75" customHeight="1" thickBot="1" x14ac:dyDescent="0.3">
      <c r="A454" s="143"/>
      <c r="B454" s="159"/>
      <c r="C454" s="37" t="s">
        <v>31</v>
      </c>
      <c r="D454" s="37">
        <v>839.28899999999999</v>
      </c>
      <c r="E454" s="37">
        <v>736.62599999999998</v>
      </c>
      <c r="F454" s="37">
        <v>753.60699999999997</v>
      </c>
      <c r="G454" s="37">
        <v>508.90699999999998</v>
      </c>
      <c r="H454" s="37">
        <v>234.31899999999999</v>
      </c>
      <c r="I454" s="37">
        <v>167.32599999999999</v>
      </c>
      <c r="J454" s="37">
        <v>94.82</v>
      </c>
      <c r="K454" s="37">
        <v>172.905</v>
      </c>
      <c r="L454" s="37">
        <v>167.32599999999999</v>
      </c>
      <c r="M454" s="37">
        <v>530.38</v>
      </c>
      <c r="N454" s="37">
        <v>606.66399999999999</v>
      </c>
      <c r="O454" s="37">
        <v>771.64599999999996</v>
      </c>
      <c r="P454" s="37">
        <v>5583.8149999999996</v>
      </c>
    </row>
    <row r="455" spans="1:16" ht="12.75" customHeight="1" thickBot="1" x14ac:dyDescent="0.3">
      <c r="A455" s="142" t="s">
        <v>40</v>
      </c>
      <c r="B455" s="151" t="s">
        <v>46</v>
      </c>
      <c r="C455" s="37" t="s">
        <v>26</v>
      </c>
      <c r="D455" s="37">
        <v>10.398</v>
      </c>
      <c r="E455" s="37">
        <v>8.9610000000000003</v>
      </c>
      <c r="F455" s="37">
        <v>9.0449999999999999</v>
      </c>
      <c r="G455" s="37">
        <v>5.2729999999999997</v>
      </c>
      <c r="H455" s="37">
        <v>0.93700000000000006</v>
      </c>
      <c r="I455" s="37">
        <v>0</v>
      </c>
      <c r="J455" s="37">
        <v>0</v>
      </c>
      <c r="K455" s="37">
        <v>0</v>
      </c>
      <c r="L455" s="37">
        <v>0</v>
      </c>
      <c r="M455" s="37">
        <v>5.52</v>
      </c>
      <c r="N455" s="37">
        <v>6.8159999999999998</v>
      </c>
      <c r="O455" s="37">
        <v>9.33</v>
      </c>
      <c r="P455" s="37">
        <v>56.28</v>
      </c>
    </row>
    <row r="456" spans="1:16" ht="12.75" customHeight="1" thickBot="1" x14ac:dyDescent="0.3">
      <c r="A456" s="143"/>
      <c r="B456" s="159"/>
      <c r="C456" s="37" t="s">
        <v>27</v>
      </c>
      <c r="D456" s="37">
        <v>1.583</v>
      </c>
      <c r="E456" s="37">
        <v>1.4810000000000001</v>
      </c>
      <c r="F456" s="37">
        <v>1.583</v>
      </c>
      <c r="G456" s="37">
        <v>1.5309999999999999</v>
      </c>
      <c r="H456" s="37">
        <v>1.583</v>
      </c>
      <c r="I456" s="37">
        <v>1.5309999999999999</v>
      </c>
      <c r="J456" s="37">
        <v>0.86899999999999999</v>
      </c>
      <c r="K456" s="37">
        <v>1.583</v>
      </c>
      <c r="L456" s="37">
        <v>1.5309999999999999</v>
      </c>
      <c r="M456" s="37">
        <v>1.583</v>
      </c>
      <c r="N456" s="37">
        <v>1.5309999999999999</v>
      </c>
      <c r="O456" s="37">
        <v>1.583</v>
      </c>
      <c r="P456" s="37">
        <v>17.972000000000001</v>
      </c>
    </row>
    <row r="457" spans="1:16" ht="12.75" customHeight="1" thickBot="1" x14ac:dyDescent="0.3">
      <c r="A457" s="143"/>
      <c r="B457" s="159"/>
      <c r="C457" s="37" t="s">
        <v>28</v>
      </c>
      <c r="D457" s="37">
        <v>0</v>
      </c>
      <c r="E457" s="37">
        <v>0</v>
      </c>
      <c r="F457" s="37">
        <v>0</v>
      </c>
      <c r="G457" s="37">
        <v>0</v>
      </c>
      <c r="H457" s="37">
        <v>0</v>
      </c>
      <c r="I457" s="37">
        <v>0</v>
      </c>
      <c r="J457" s="37">
        <v>0</v>
      </c>
      <c r="K457" s="37">
        <v>0</v>
      </c>
      <c r="L457" s="37">
        <v>0</v>
      </c>
      <c r="M457" s="37">
        <v>0</v>
      </c>
      <c r="N457" s="37">
        <v>0</v>
      </c>
      <c r="O457" s="37">
        <v>0</v>
      </c>
      <c r="P457" s="37">
        <v>0</v>
      </c>
    </row>
    <row r="458" spans="1:16" ht="12.75" customHeight="1" thickBot="1" x14ac:dyDescent="0.3">
      <c r="A458" s="143"/>
      <c r="B458" s="159"/>
      <c r="C458" s="37" t="s">
        <v>29</v>
      </c>
      <c r="D458" s="37">
        <v>0</v>
      </c>
      <c r="E458" s="37">
        <v>0</v>
      </c>
      <c r="F458" s="37">
        <v>0</v>
      </c>
      <c r="G458" s="37">
        <v>0</v>
      </c>
      <c r="H458" s="37">
        <v>0</v>
      </c>
      <c r="I458" s="37">
        <v>0</v>
      </c>
      <c r="J458" s="37">
        <v>0</v>
      </c>
      <c r="K458" s="37">
        <v>0</v>
      </c>
      <c r="L458" s="37">
        <v>0</v>
      </c>
      <c r="M458" s="37">
        <v>0</v>
      </c>
      <c r="N458" s="37">
        <v>0</v>
      </c>
      <c r="O458" s="37">
        <v>0</v>
      </c>
      <c r="P458" s="37">
        <v>0</v>
      </c>
    </row>
    <row r="459" spans="1:16" ht="12.75" customHeight="1" thickBot="1" x14ac:dyDescent="0.3">
      <c r="A459" s="143"/>
      <c r="B459" s="159"/>
      <c r="C459" s="37" t="s">
        <v>30</v>
      </c>
      <c r="D459" s="37">
        <v>0.312</v>
      </c>
      <c r="E459" s="37">
        <v>0.26900000000000002</v>
      </c>
      <c r="F459" s="37">
        <v>0.27100000000000002</v>
      </c>
      <c r="G459" s="37">
        <v>0.158</v>
      </c>
      <c r="H459" s="37">
        <v>2.8000000000000001E-2</v>
      </c>
      <c r="I459" s="37">
        <v>0</v>
      </c>
      <c r="J459" s="37">
        <v>0</v>
      </c>
      <c r="K459" s="37">
        <v>0</v>
      </c>
      <c r="L459" s="37">
        <v>0</v>
      </c>
      <c r="M459" s="37">
        <v>0.16600000000000001</v>
      </c>
      <c r="N459" s="37">
        <v>0.20399999999999999</v>
      </c>
      <c r="O459" s="37">
        <v>0.28000000000000003</v>
      </c>
      <c r="P459" s="37">
        <v>1.6879999999999999</v>
      </c>
    </row>
    <row r="460" spans="1:16" ht="12.75" customHeight="1" thickBot="1" x14ac:dyDescent="0.3">
      <c r="A460" s="143"/>
      <c r="B460" s="159"/>
      <c r="C460" s="37" t="s">
        <v>31</v>
      </c>
      <c r="D460" s="37">
        <v>12.292999999999999</v>
      </c>
      <c r="E460" s="37">
        <v>10.711</v>
      </c>
      <c r="F460" s="37">
        <v>10.898999999999999</v>
      </c>
      <c r="G460" s="37">
        <v>6.9619999999999997</v>
      </c>
      <c r="H460" s="37">
        <v>2.548</v>
      </c>
      <c r="I460" s="37">
        <v>1.5309999999999999</v>
      </c>
      <c r="J460" s="37">
        <v>0.86899999999999999</v>
      </c>
      <c r="K460" s="37">
        <v>1.583</v>
      </c>
      <c r="L460" s="37">
        <v>1.5309999999999999</v>
      </c>
      <c r="M460" s="37">
        <v>7.2690000000000001</v>
      </c>
      <c r="N460" s="37">
        <v>8.5510000000000002</v>
      </c>
      <c r="O460" s="37">
        <v>11.193</v>
      </c>
      <c r="P460" s="37">
        <v>75.94</v>
      </c>
    </row>
    <row r="461" spans="1:16" ht="12.75" customHeight="1" thickBot="1" x14ac:dyDescent="0.3">
      <c r="A461" s="142" t="s">
        <v>41</v>
      </c>
      <c r="B461" s="151" t="s">
        <v>33</v>
      </c>
      <c r="C461" s="37" t="s">
        <v>26</v>
      </c>
      <c r="D461" s="37">
        <v>440.99799999999999</v>
      </c>
      <c r="E461" s="37">
        <v>378.26499999999999</v>
      </c>
      <c r="F461" s="37">
        <v>380.45400000000001</v>
      </c>
      <c r="G461" s="37">
        <v>212.446</v>
      </c>
      <c r="H461" s="37">
        <v>35.683</v>
      </c>
      <c r="I461" s="37">
        <v>0</v>
      </c>
      <c r="J461" s="37">
        <v>0</v>
      </c>
      <c r="K461" s="37">
        <v>0</v>
      </c>
      <c r="L461" s="37">
        <v>0</v>
      </c>
      <c r="M461" s="37">
        <v>222.714</v>
      </c>
      <c r="N461" s="37">
        <v>281.52199999999999</v>
      </c>
      <c r="O461" s="37">
        <v>393.19900000000001</v>
      </c>
      <c r="P461" s="37">
        <v>2345.2809999999999</v>
      </c>
    </row>
    <row r="462" spans="1:16" ht="12.75" customHeight="1" thickBot="1" x14ac:dyDescent="0.3">
      <c r="A462" s="143"/>
      <c r="B462" s="159"/>
      <c r="C462" s="37" t="s">
        <v>27</v>
      </c>
      <c r="D462" s="37">
        <v>24.606999999999999</v>
      </c>
      <c r="E462" s="37">
        <v>23.018999999999998</v>
      </c>
      <c r="F462" s="37">
        <v>24.606999999999999</v>
      </c>
      <c r="G462" s="37">
        <v>23.812999999999999</v>
      </c>
      <c r="H462" s="37">
        <v>24.608000000000001</v>
      </c>
      <c r="I462" s="37">
        <v>23.812999999999999</v>
      </c>
      <c r="J462" s="37">
        <v>13.494999999999999</v>
      </c>
      <c r="K462" s="37">
        <v>24.606999999999999</v>
      </c>
      <c r="L462" s="37">
        <v>23.812999999999999</v>
      </c>
      <c r="M462" s="37">
        <v>24.606999999999999</v>
      </c>
      <c r="N462" s="37">
        <v>23.812999999999999</v>
      </c>
      <c r="O462" s="37">
        <v>24.606999999999999</v>
      </c>
      <c r="P462" s="37">
        <v>279.40899999999999</v>
      </c>
    </row>
    <row r="463" spans="1:16" ht="12.75" customHeight="1" thickBot="1" x14ac:dyDescent="0.3">
      <c r="A463" s="143"/>
      <c r="B463" s="159"/>
      <c r="C463" s="37" t="s">
        <v>28</v>
      </c>
      <c r="D463" s="37">
        <v>0</v>
      </c>
      <c r="E463" s="37">
        <v>0</v>
      </c>
      <c r="F463" s="37">
        <v>0</v>
      </c>
      <c r="G463" s="37">
        <v>0</v>
      </c>
      <c r="H463" s="37">
        <v>0</v>
      </c>
      <c r="I463" s="37">
        <v>0</v>
      </c>
      <c r="J463" s="37">
        <v>0</v>
      </c>
      <c r="K463" s="37">
        <v>0</v>
      </c>
      <c r="L463" s="37">
        <v>0</v>
      </c>
      <c r="M463" s="37">
        <v>0</v>
      </c>
      <c r="N463" s="37">
        <v>0</v>
      </c>
      <c r="O463" s="37">
        <v>0</v>
      </c>
      <c r="P463" s="37">
        <v>0</v>
      </c>
    </row>
    <row r="464" spans="1:16" ht="12.75" customHeight="1" thickBot="1" x14ac:dyDescent="0.3">
      <c r="A464" s="143"/>
      <c r="B464" s="159"/>
      <c r="C464" s="37" t="s">
        <v>29</v>
      </c>
      <c r="D464" s="37">
        <v>0</v>
      </c>
      <c r="E464" s="37">
        <v>0</v>
      </c>
      <c r="F464" s="37">
        <v>0</v>
      </c>
      <c r="G464" s="37">
        <v>0</v>
      </c>
      <c r="H464" s="37">
        <v>0</v>
      </c>
      <c r="I464" s="37">
        <v>0</v>
      </c>
      <c r="J464" s="37">
        <v>0</v>
      </c>
      <c r="K464" s="37">
        <v>0</v>
      </c>
      <c r="L464" s="37">
        <v>0</v>
      </c>
      <c r="M464" s="37">
        <v>0</v>
      </c>
      <c r="N464" s="37">
        <v>0</v>
      </c>
      <c r="O464" s="37">
        <v>0</v>
      </c>
      <c r="P464" s="37">
        <v>0</v>
      </c>
    </row>
    <row r="465" spans="1:36" ht="12.75" customHeight="1" thickBot="1" x14ac:dyDescent="0.3">
      <c r="A465" s="143"/>
      <c r="B465" s="159"/>
      <c r="C465" s="37" t="s">
        <v>30</v>
      </c>
      <c r="D465" s="37">
        <v>43.28</v>
      </c>
      <c r="E465" s="37">
        <v>37.128</v>
      </c>
      <c r="F465" s="37">
        <v>37.348999999999997</v>
      </c>
      <c r="G465" s="37">
        <v>20.888000000000002</v>
      </c>
      <c r="H465" s="37">
        <v>3.5169999999999999</v>
      </c>
      <c r="I465" s="37">
        <v>0</v>
      </c>
      <c r="J465" s="37">
        <v>0</v>
      </c>
      <c r="K465" s="37">
        <v>0</v>
      </c>
      <c r="L465" s="37">
        <v>0</v>
      </c>
      <c r="M465" s="37">
        <v>21.898</v>
      </c>
      <c r="N465" s="37">
        <v>27.655000000000001</v>
      </c>
      <c r="O465" s="37">
        <v>38.595999999999997</v>
      </c>
      <c r="P465" s="37">
        <v>230.31100000000001</v>
      </c>
    </row>
    <row r="466" spans="1:36" ht="12.75" customHeight="1" thickBot="1" x14ac:dyDescent="0.3">
      <c r="A466" s="143"/>
      <c r="B466" s="159"/>
      <c r="C466" s="37" t="s">
        <v>31</v>
      </c>
      <c r="D466" s="37">
        <v>508.88499999999999</v>
      </c>
      <c r="E466" s="37">
        <v>438.41199999999998</v>
      </c>
      <c r="F466" s="37">
        <v>442.41</v>
      </c>
      <c r="G466" s="37">
        <v>257.14699999999999</v>
      </c>
      <c r="H466" s="37">
        <v>63.808</v>
      </c>
      <c r="I466" s="37">
        <v>23.812999999999999</v>
      </c>
      <c r="J466" s="37">
        <v>13.494999999999999</v>
      </c>
      <c r="K466" s="37">
        <v>24.606999999999999</v>
      </c>
      <c r="L466" s="37">
        <v>23.812999999999999</v>
      </c>
      <c r="M466" s="37">
        <v>269.21899999999999</v>
      </c>
      <c r="N466" s="37">
        <v>332.99</v>
      </c>
      <c r="O466" s="37">
        <v>456.40199999999999</v>
      </c>
      <c r="P466" s="37">
        <v>2855.0010000000002</v>
      </c>
    </row>
    <row r="467" spans="1:36" ht="12.75" customHeight="1" thickBot="1" x14ac:dyDescent="0.3">
      <c r="A467" s="142" t="s">
        <v>45</v>
      </c>
      <c r="B467" s="151" t="s">
        <v>35</v>
      </c>
      <c r="C467" s="37" t="s">
        <v>26</v>
      </c>
      <c r="D467" s="37">
        <v>1858.5050000000001</v>
      </c>
      <c r="E467" s="37">
        <v>1578.7190000000001</v>
      </c>
      <c r="F467" s="37">
        <v>1576.1310000000001</v>
      </c>
      <c r="G467" s="37">
        <v>798.98</v>
      </c>
      <c r="H467" s="37">
        <v>115.261</v>
      </c>
      <c r="I467" s="37">
        <v>0</v>
      </c>
      <c r="J467" s="37">
        <v>0</v>
      </c>
      <c r="K467" s="37">
        <v>0</v>
      </c>
      <c r="L467" s="37">
        <v>0</v>
      </c>
      <c r="M467" s="37">
        <v>840.476</v>
      </c>
      <c r="N467" s="37">
        <v>1121.1410000000001</v>
      </c>
      <c r="O467" s="37">
        <v>1635.5830000000001</v>
      </c>
      <c r="P467" s="37">
        <v>9524.7960000000003</v>
      </c>
    </row>
    <row r="468" spans="1:36" ht="12.75" customHeight="1" thickBot="1" x14ac:dyDescent="0.3">
      <c r="A468" s="143"/>
      <c r="B468" s="159"/>
      <c r="C468" s="37" t="s">
        <v>27</v>
      </c>
      <c r="D468" s="37">
        <v>170.06200000000001</v>
      </c>
      <c r="E468" s="37">
        <v>159.09100000000001</v>
      </c>
      <c r="F468" s="37">
        <v>170.06200000000001</v>
      </c>
      <c r="G468" s="37">
        <v>164.57499999999999</v>
      </c>
      <c r="H468" s="37">
        <v>170.06399999999999</v>
      </c>
      <c r="I468" s="37">
        <v>164.57499999999999</v>
      </c>
      <c r="J468" s="37">
        <v>93.260999999999996</v>
      </c>
      <c r="K468" s="37">
        <v>170.06200000000001</v>
      </c>
      <c r="L468" s="37">
        <v>164.57499999999999</v>
      </c>
      <c r="M468" s="37">
        <v>170.06200000000001</v>
      </c>
      <c r="N468" s="37">
        <v>164.57499999999999</v>
      </c>
      <c r="O468" s="37">
        <v>170.06200000000001</v>
      </c>
      <c r="P468" s="37">
        <v>1931.0260000000001</v>
      </c>
    </row>
    <row r="469" spans="1:36" ht="12.75" customHeight="1" thickBot="1" x14ac:dyDescent="0.3">
      <c r="A469" s="143"/>
      <c r="B469" s="159"/>
      <c r="C469" s="37" t="s">
        <v>28</v>
      </c>
      <c r="D469" s="37">
        <v>510.57400000000001</v>
      </c>
      <c r="E469" s="37">
        <v>432.58300000000003</v>
      </c>
      <c r="F469" s="37">
        <v>431.01</v>
      </c>
      <c r="G469" s="37">
        <v>212.45400000000001</v>
      </c>
      <c r="H469" s="37">
        <v>29.097000000000001</v>
      </c>
      <c r="I469" s="37">
        <v>0</v>
      </c>
      <c r="J469" s="37">
        <v>0</v>
      </c>
      <c r="K469" s="37">
        <v>0</v>
      </c>
      <c r="L469" s="37">
        <v>0</v>
      </c>
      <c r="M469" s="37">
        <v>223.72399999999999</v>
      </c>
      <c r="N469" s="37">
        <v>303.23099999999999</v>
      </c>
      <c r="O469" s="37">
        <v>447.76100000000002</v>
      </c>
      <c r="P469" s="37">
        <v>2590.4340000000002</v>
      </c>
    </row>
    <row r="470" spans="1:36" ht="12.75" customHeight="1" thickBot="1" x14ac:dyDescent="0.3">
      <c r="A470" s="143"/>
      <c r="B470" s="159"/>
      <c r="C470" s="37" t="s">
        <v>29</v>
      </c>
      <c r="D470" s="37">
        <v>0</v>
      </c>
      <c r="E470" s="37">
        <v>0</v>
      </c>
      <c r="F470" s="37">
        <v>0</v>
      </c>
      <c r="G470" s="37">
        <v>0</v>
      </c>
      <c r="H470" s="37">
        <v>0</v>
      </c>
      <c r="I470" s="37">
        <v>0</v>
      </c>
      <c r="J470" s="37">
        <v>0</v>
      </c>
      <c r="K470" s="37">
        <v>0</v>
      </c>
      <c r="L470" s="37">
        <v>0</v>
      </c>
      <c r="M470" s="37">
        <v>0</v>
      </c>
      <c r="N470" s="37">
        <v>0</v>
      </c>
      <c r="O470" s="37">
        <v>0</v>
      </c>
      <c r="P470" s="37">
        <v>0</v>
      </c>
    </row>
    <row r="471" spans="1:36" ht="12.75" customHeight="1" thickBot="1" x14ac:dyDescent="0.3">
      <c r="A471" s="143"/>
      <c r="B471" s="159"/>
      <c r="C471" s="37" t="s">
        <v>30</v>
      </c>
      <c r="D471" s="37">
        <v>91.201999999999998</v>
      </c>
      <c r="E471" s="37">
        <v>77.382000000000005</v>
      </c>
      <c r="F471" s="37">
        <v>77.191000000000003</v>
      </c>
      <c r="G471" s="37">
        <v>38.67</v>
      </c>
      <c r="H471" s="37">
        <v>5.46</v>
      </c>
      <c r="I471" s="37">
        <v>0</v>
      </c>
      <c r="J471" s="37">
        <v>0</v>
      </c>
      <c r="K471" s="37">
        <v>0</v>
      </c>
      <c r="L471" s="37">
        <v>0</v>
      </c>
      <c r="M471" s="37">
        <v>40.694000000000003</v>
      </c>
      <c r="N471" s="37">
        <v>54.649000000000001</v>
      </c>
      <c r="O471" s="37">
        <v>80.14</v>
      </c>
      <c r="P471" s="37">
        <v>465.38799999999998</v>
      </c>
    </row>
    <row r="472" spans="1:36" ht="12.75" customHeight="1" thickBot="1" x14ac:dyDescent="0.3">
      <c r="A472" s="143"/>
      <c r="B472" s="159"/>
      <c r="C472" s="37" t="s">
        <v>31</v>
      </c>
      <c r="D472" s="37">
        <v>2630.3429999999998</v>
      </c>
      <c r="E472" s="37">
        <v>2247.7750000000001</v>
      </c>
      <c r="F472" s="37">
        <v>2254.3939999999998</v>
      </c>
      <c r="G472" s="37">
        <v>1214.6790000000001</v>
      </c>
      <c r="H472" s="37">
        <v>319.88200000000001</v>
      </c>
      <c r="I472" s="37">
        <v>164.57499999999999</v>
      </c>
      <c r="J472" s="37">
        <v>93.260999999999996</v>
      </c>
      <c r="K472" s="37">
        <v>170.06200000000001</v>
      </c>
      <c r="L472" s="37">
        <v>164.57499999999999</v>
      </c>
      <c r="M472" s="37">
        <v>1274.9559999999999</v>
      </c>
      <c r="N472" s="37">
        <v>1643.596</v>
      </c>
      <c r="O472" s="37">
        <v>2333.5459999999998</v>
      </c>
      <c r="P472" s="37">
        <v>14511.644</v>
      </c>
    </row>
    <row r="473" spans="1:36" ht="12.75" customHeight="1" thickBot="1" x14ac:dyDescent="0.3">
      <c r="A473" s="138" t="s">
        <v>36</v>
      </c>
      <c r="B473" s="139"/>
      <c r="C473" s="37" t="s">
        <v>26</v>
      </c>
      <c r="D473" s="37">
        <v>5393.3519999999999</v>
      </c>
      <c r="E473" s="37">
        <v>4622.3360000000002</v>
      </c>
      <c r="F473" s="37">
        <v>4646.183</v>
      </c>
      <c r="G473" s="37">
        <v>2574.4760000000001</v>
      </c>
      <c r="H473" s="37">
        <v>427.74599999999998</v>
      </c>
      <c r="I473" s="37">
        <v>0</v>
      </c>
      <c r="J473" s="37">
        <v>0</v>
      </c>
      <c r="K473" s="37">
        <v>0</v>
      </c>
      <c r="L473" s="37">
        <v>0</v>
      </c>
      <c r="M473" s="37">
        <v>2699.6129999999998</v>
      </c>
      <c r="N473" s="37">
        <v>3426.922</v>
      </c>
      <c r="O473" s="37">
        <v>4803.4859999999999</v>
      </c>
      <c r="P473" s="37">
        <v>28594.114000000001</v>
      </c>
    </row>
    <row r="474" spans="1:36" ht="12.75" customHeight="1" thickBot="1" x14ac:dyDescent="0.3">
      <c r="A474" s="140"/>
      <c r="B474" s="141"/>
      <c r="C474" s="37" t="s">
        <v>27</v>
      </c>
      <c r="D474" s="37">
        <v>1170.8209999999999</v>
      </c>
      <c r="E474" s="37">
        <v>1095.2829999999999</v>
      </c>
      <c r="F474" s="37">
        <v>1170.8209999999999</v>
      </c>
      <c r="G474" s="37">
        <v>1133.046</v>
      </c>
      <c r="H474" s="37">
        <v>1060.451</v>
      </c>
      <c r="I474" s="37">
        <v>1003.538</v>
      </c>
      <c r="J474" s="37">
        <v>568.67700000000002</v>
      </c>
      <c r="K474" s="37">
        <v>1036.99</v>
      </c>
      <c r="L474" s="37">
        <v>1024.24</v>
      </c>
      <c r="M474" s="37">
        <v>1170.8209999999999</v>
      </c>
      <c r="N474" s="37">
        <v>1133.046</v>
      </c>
      <c r="O474" s="37">
        <v>1170.8209999999999</v>
      </c>
      <c r="P474" s="37">
        <v>12738.555</v>
      </c>
    </row>
    <row r="475" spans="1:36" ht="12.75" customHeight="1" thickBot="1" x14ac:dyDescent="0.3">
      <c r="A475" s="140"/>
      <c r="B475" s="141"/>
      <c r="C475" s="37" t="s">
        <v>28</v>
      </c>
      <c r="D475" s="37">
        <v>510.57400000000001</v>
      </c>
      <c r="E475" s="37">
        <v>432.58300000000003</v>
      </c>
      <c r="F475" s="37">
        <v>431.01</v>
      </c>
      <c r="G475" s="37">
        <v>212.45400000000001</v>
      </c>
      <c r="H475" s="37">
        <v>29.097000000000001</v>
      </c>
      <c r="I475" s="37">
        <v>0</v>
      </c>
      <c r="J475" s="37">
        <v>0</v>
      </c>
      <c r="K475" s="37">
        <v>0</v>
      </c>
      <c r="L475" s="37">
        <v>0</v>
      </c>
      <c r="M475" s="37">
        <v>223.72399999999999</v>
      </c>
      <c r="N475" s="37">
        <v>303.23099999999999</v>
      </c>
      <c r="O475" s="37">
        <v>447.76100000000002</v>
      </c>
      <c r="P475" s="37">
        <v>2590.4340000000002</v>
      </c>
    </row>
    <row r="476" spans="1:36" ht="12.75" customHeight="1" thickBot="1" x14ac:dyDescent="0.3">
      <c r="A476" s="140"/>
      <c r="B476" s="141"/>
      <c r="C476" s="37" t="s">
        <v>29</v>
      </c>
      <c r="D476" s="37">
        <v>0</v>
      </c>
      <c r="E476" s="37">
        <v>0</v>
      </c>
      <c r="F476" s="37">
        <v>0</v>
      </c>
      <c r="G476" s="37">
        <v>0</v>
      </c>
      <c r="H476" s="37">
        <v>0</v>
      </c>
      <c r="I476" s="37">
        <v>0</v>
      </c>
      <c r="J476" s="37">
        <v>0</v>
      </c>
      <c r="K476" s="37">
        <v>0</v>
      </c>
      <c r="L476" s="37">
        <v>0</v>
      </c>
      <c r="M476" s="37">
        <v>0</v>
      </c>
      <c r="N476" s="37">
        <v>0</v>
      </c>
      <c r="O476" s="37">
        <v>0</v>
      </c>
      <c r="P476" s="37">
        <v>0</v>
      </c>
    </row>
    <row r="477" spans="1:36" ht="12.75" customHeight="1" thickBot="1" x14ac:dyDescent="0.3">
      <c r="A477" s="140"/>
      <c r="B477" s="141"/>
      <c r="C477" s="37" t="s">
        <v>30</v>
      </c>
      <c r="D477" s="37">
        <v>135.03200000000001</v>
      </c>
      <c r="E477" s="37">
        <v>114.983</v>
      </c>
      <c r="F477" s="37">
        <v>115.017</v>
      </c>
      <c r="G477" s="37">
        <v>59.832000000000001</v>
      </c>
      <c r="H477" s="37">
        <v>9.0250000000000004</v>
      </c>
      <c r="I477" s="37">
        <v>0</v>
      </c>
      <c r="J477" s="37">
        <v>0</v>
      </c>
      <c r="K477" s="37">
        <v>0</v>
      </c>
      <c r="L477" s="37">
        <v>0</v>
      </c>
      <c r="M477" s="37">
        <v>62.88</v>
      </c>
      <c r="N477" s="37">
        <v>82.661000000000001</v>
      </c>
      <c r="O477" s="37">
        <v>119.229</v>
      </c>
      <c r="P477" s="37">
        <v>698.65899999999999</v>
      </c>
    </row>
    <row r="478" spans="1:36" ht="12.75" customHeight="1" thickBot="1" x14ac:dyDescent="0.3">
      <c r="A478" s="140"/>
      <c r="B478" s="141"/>
      <c r="C478" s="37" t="s">
        <v>31</v>
      </c>
      <c r="D478" s="37">
        <v>7209.7790000000005</v>
      </c>
      <c r="E478" s="37">
        <v>6265.1850000000004</v>
      </c>
      <c r="F478" s="37">
        <v>6363.0309999999999</v>
      </c>
      <c r="G478" s="37">
        <v>3979.808</v>
      </c>
      <c r="H478" s="37">
        <v>1526.319</v>
      </c>
      <c r="I478" s="37">
        <v>1003.538</v>
      </c>
      <c r="J478" s="37">
        <v>568.67700000000002</v>
      </c>
      <c r="K478" s="37">
        <v>1036.99</v>
      </c>
      <c r="L478" s="37">
        <v>1024.24</v>
      </c>
      <c r="M478" s="37">
        <v>4157.0379999999996</v>
      </c>
      <c r="N478" s="37">
        <v>4945.8599999999997</v>
      </c>
      <c r="O478" s="37">
        <v>6541.2969999999996</v>
      </c>
      <c r="P478" s="37">
        <v>44621.762000000002</v>
      </c>
    </row>
    <row r="479" spans="1:36" ht="12.75" customHeight="1" thickBot="1" x14ac:dyDescent="0.3">
      <c r="A479" s="163" t="s">
        <v>55</v>
      </c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  <c r="L479" s="164"/>
      <c r="M479" s="164"/>
      <c r="N479" s="164"/>
      <c r="O479" s="164"/>
      <c r="P479" s="165"/>
    </row>
    <row r="480" spans="1:36" ht="12.75" customHeight="1" thickBot="1" x14ac:dyDescent="0.3">
      <c r="A480" s="179" t="s">
        <v>8</v>
      </c>
      <c r="B480" s="183" t="s">
        <v>9</v>
      </c>
      <c r="C480" s="151"/>
      <c r="D480" s="153" t="s">
        <v>115</v>
      </c>
      <c r="E480" s="154"/>
      <c r="F480" s="154"/>
      <c r="G480" s="154"/>
      <c r="H480" s="154"/>
      <c r="I480" s="154"/>
      <c r="J480" s="154"/>
      <c r="K480" s="154"/>
      <c r="L480" s="154"/>
      <c r="M480" s="154"/>
      <c r="N480" s="154"/>
      <c r="O480" s="154"/>
      <c r="P480" s="155"/>
      <c r="AJ480" s="43" t="s">
        <v>111</v>
      </c>
    </row>
    <row r="481" spans="1:16" ht="12.75" customHeight="1" thickBot="1" x14ac:dyDescent="0.3">
      <c r="A481" s="180"/>
      <c r="B481" s="182"/>
      <c r="C481" s="152"/>
      <c r="D481" s="36" t="s">
        <v>10</v>
      </c>
      <c r="E481" s="37" t="s">
        <v>11</v>
      </c>
      <c r="F481" s="35" t="s">
        <v>12</v>
      </c>
      <c r="G481" s="36" t="s">
        <v>13</v>
      </c>
      <c r="H481" s="35" t="s">
        <v>14</v>
      </c>
      <c r="I481" s="35" t="s">
        <v>15</v>
      </c>
      <c r="J481" s="35" t="s">
        <v>16</v>
      </c>
      <c r="K481" s="36" t="s">
        <v>17</v>
      </c>
      <c r="L481" s="37" t="s">
        <v>18</v>
      </c>
      <c r="M481" s="36" t="s">
        <v>19</v>
      </c>
      <c r="N481" s="36" t="s">
        <v>20</v>
      </c>
      <c r="O481" s="36" t="s">
        <v>21</v>
      </c>
      <c r="P481" s="35" t="s">
        <v>22</v>
      </c>
    </row>
    <row r="482" spans="1:16" ht="12.75" customHeight="1" thickBot="1" x14ac:dyDescent="0.3">
      <c r="A482" s="142" t="s">
        <v>43</v>
      </c>
      <c r="B482" s="151" t="s">
        <v>1</v>
      </c>
      <c r="C482" s="37" t="s">
        <v>26</v>
      </c>
      <c r="D482" s="37">
        <f>45.433-10.038</f>
        <v>35.394999999999996</v>
      </c>
      <c r="E482" s="37">
        <f>39.154-8.651</f>
        <v>30.503000000000004</v>
      </c>
      <c r="F482" s="37">
        <f>39.521-8.732</f>
        <v>30.789000000000001</v>
      </c>
      <c r="G482" s="37">
        <f>23.038-5.09</f>
        <v>17.948</v>
      </c>
      <c r="H482" s="37">
        <f>4.096-0.905</f>
        <v>3.1909999999999998</v>
      </c>
      <c r="I482" s="37">
        <v>0</v>
      </c>
      <c r="J482" s="37">
        <v>0</v>
      </c>
      <c r="K482" s="37">
        <v>0</v>
      </c>
      <c r="L482" s="37">
        <v>0</v>
      </c>
      <c r="M482" s="37">
        <f>24.116-5.328</f>
        <v>18.788</v>
      </c>
      <c r="N482" s="37">
        <f>29.783-6.58</f>
        <v>23.203000000000003</v>
      </c>
      <c r="O482" s="37">
        <f>40.765-9.007</f>
        <v>31.758000000000003</v>
      </c>
      <c r="P482" s="37">
        <f t="shared" ref="P482:P487" si="17">SUM(D482:O482)</f>
        <v>191.57500000000002</v>
      </c>
    </row>
    <row r="483" spans="1:16" ht="12.75" customHeight="1" thickBot="1" x14ac:dyDescent="0.3">
      <c r="A483" s="143"/>
      <c r="B483" s="159"/>
      <c r="C483" s="37" t="s">
        <v>27</v>
      </c>
      <c r="D483" s="37">
        <v>6.1749999999999998</v>
      </c>
      <c r="E483" s="37">
        <v>5.7759999999999998</v>
      </c>
      <c r="F483" s="37">
        <v>6.1749999999999998</v>
      </c>
      <c r="G483" s="37">
        <v>5.9749999999999996</v>
      </c>
      <c r="H483" s="37">
        <v>6.1740000000000004</v>
      </c>
      <c r="I483" s="37">
        <v>5.9749999999999996</v>
      </c>
      <c r="J483" s="37">
        <v>3.3860000000000001</v>
      </c>
      <c r="K483" s="37">
        <v>6.1749999999999998</v>
      </c>
      <c r="L483" s="37">
        <v>5.9749999999999996</v>
      </c>
      <c r="M483" s="37">
        <v>6.1749999999999998</v>
      </c>
      <c r="N483" s="37">
        <v>5.9749999999999996</v>
      </c>
      <c r="O483" s="37">
        <v>6.1749999999999998</v>
      </c>
      <c r="P483" s="37">
        <f t="shared" si="17"/>
        <v>70.111000000000004</v>
      </c>
    </row>
    <row r="484" spans="1:16" ht="12.75" customHeight="1" thickBot="1" x14ac:dyDescent="0.3">
      <c r="A484" s="143"/>
      <c r="B484" s="159"/>
      <c r="C484" s="37" t="s">
        <v>28</v>
      </c>
      <c r="D484" s="37">
        <v>0</v>
      </c>
      <c r="E484" s="37">
        <v>0</v>
      </c>
      <c r="F484" s="37">
        <v>0</v>
      </c>
      <c r="G484" s="37">
        <v>0</v>
      </c>
      <c r="H484" s="37">
        <v>0</v>
      </c>
      <c r="I484" s="37">
        <v>0</v>
      </c>
      <c r="J484" s="37">
        <v>0</v>
      </c>
      <c r="K484" s="37">
        <v>0</v>
      </c>
      <c r="L484" s="37">
        <v>0</v>
      </c>
      <c r="M484" s="37">
        <v>0</v>
      </c>
      <c r="N484" s="37">
        <v>0</v>
      </c>
      <c r="O484" s="37">
        <v>0</v>
      </c>
      <c r="P484" s="37">
        <f t="shared" si="17"/>
        <v>0</v>
      </c>
    </row>
    <row r="485" spans="1:16" ht="12.75" customHeight="1" thickBot="1" x14ac:dyDescent="0.3">
      <c r="A485" s="143"/>
      <c r="B485" s="159"/>
      <c r="C485" s="37" t="s">
        <v>29</v>
      </c>
      <c r="D485" s="37">
        <v>0</v>
      </c>
      <c r="E485" s="37">
        <v>0</v>
      </c>
      <c r="F485" s="37">
        <v>0</v>
      </c>
      <c r="G485" s="37">
        <v>0</v>
      </c>
      <c r="H485" s="37">
        <v>0</v>
      </c>
      <c r="I485" s="37">
        <v>0</v>
      </c>
      <c r="J485" s="37">
        <v>0</v>
      </c>
      <c r="K485" s="37">
        <v>0</v>
      </c>
      <c r="L485" s="37">
        <v>0</v>
      </c>
      <c r="M485" s="37">
        <v>0</v>
      </c>
      <c r="N485" s="37">
        <v>0</v>
      </c>
      <c r="O485" s="37">
        <v>0</v>
      </c>
      <c r="P485" s="37">
        <f t="shared" si="17"/>
        <v>0</v>
      </c>
    </row>
    <row r="486" spans="1:16" ht="12.75" customHeight="1" thickBot="1" x14ac:dyDescent="0.3">
      <c r="A486" s="143"/>
      <c r="B486" s="159"/>
      <c r="C486" s="37" t="s">
        <v>30</v>
      </c>
      <c r="D486" s="37">
        <v>0</v>
      </c>
      <c r="E486" s="37">
        <v>0</v>
      </c>
      <c r="F486" s="37">
        <v>0</v>
      </c>
      <c r="G486" s="37">
        <v>0</v>
      </c>
      <c r="H486" s="37">
        <v>0</v>
      </c>
      <c r="I486" s="37">
        <v>0</v>
      </c>
      <c r="J486" s="37">
        <v>0</v>
      </c>
      <c r="K486" s="37">
        <v>0</v>
      </c>
      <c r="L486" s="37">
        <v>0</v>
      </c>
      <c r="M486" s="37">
        <v>0</v>
      </c>
      <c r="N486" s="37">
        <v>0</v>
      </c>
      <c r="O486" s="37">
        <v>0</v>
      </c>
      <c r="P486" s="37">
        <f t="shared" si="17"/>
        <v>0</v>
      </c>
    </row>
    <row r="487" spans="1:16" ht="12.75" customHeight="1" thickBot="1" x14ac:dyDescent="0.3">
      <c r="A487" s="143"/>
      <c r="B487" s="159"/>
      <c r="C487" s="37" t="s">
        <v>31</v>
      </c>
      <c r="D487" s="37">
        <f>D482+D483</f>
        <v>41.569999999999993</v>
      </c>
      <c r="E487" s="37">
        <f t="shared" ref="E487:O487" si="18">E482+E483</f>
        <v>36.279000000000003</v>
      </c>
      <c r="F487" s="37">
        <f t="shared" si="18"/>
        <v>36.963999999999999</v>
      </c>
      <c r="G487" s="37">
        <f t="shared" si="18"/>
        <v>23.923000000000002</v>
      </c>
      <c r="H487" s="37">
        <f t="shared" si="18"/>
        <v>9.3650000000000002</v>
      </c>
      <c r="I487" s="37">
        <f t="shared" si="18"/>
        <v>5.9749999999999996</v>
      </c>
      <c r="J487" s="37">
        <f t="shared" si="18"/>
        <v>3.3860000000000001</v>
      </c>
      <c r="K487" s="37">
        <f t="shared" si="18"/>
        <v>6.1749999999999998</v>
      </c>
      <c r="L487" s="37">
        <f t="shared" si="18"/>
        <v>5.9749999999999996</v>
      </c>
      <c r="M487" s="37">
        <f t="shared" si="18"/>
        <v>24.963000000000001</v>
      </c>
      <c r="N487" s="37">
        <f t="shared" si="18"/>
        <v>29.178000000000004</v>
      </c>
      <c r="O487" s="37">
        <f t="shared" si="18"/>
        <v>37.933</v>
      </c>
      <c r="P487" s="37">
        <f t="shared" si="17"/>
        <v>261.68599999999998</v>
      </c>
    </row>
    <row r="488" spans="1:16" ht="12.75" customHeight="1" thickBot="1" x14ac:dyDescent="0.3">
      <c r="A488" s="138" t="s">
        <v>36</v>
      </c>
      <c r="B488" s="139"/>
      <c r="C488" s="37" t="s">
        <v>26</v>
      </c>
      <c r="D488" s="37">
        <v>35.394999999999996</v>
      </c>
      <c r="E488" s="37">
        <v>30.503000000000004</v>
      </c>
      <c r="F488" s="37">
        <v>30.789000000000001</v>
      </c>
      <c r="G488" s="37">
        <v>17.948</v>
      </c>
      <c r="H488" s="37">
        <v>3.1909999999999998</v>
      </c>
      <c r="I488" s="37">
        <v>0</v>
      </c>
      <c r="J488" s="37">
        <v>0</v>
      </c>
      <c r="K488" s="37">
        <v>0</v>
      </c>
      <c r="L488" s="37">
        <v>0</v>
      </c>
      <c r="M488" s="37">
        <v>18.788</v>
      </c>
      <c r="N488" s="37">
        <v>23.203000000000003</v>
      </c>
      <c r="O488" s="37">
        <v>31.758000000000003</v>
      </c>
      <c r="P488" s="37">
        <v>191.57500000000002</v>
      </c>
    </row>
    <row r="489" spans="1:16" ht="12.75" customHeight="1" thickBot="1" x14ac:dyDescent="0.3">
      <c r="A489" s="140"/>
      <c r="B489" s="141"/>
      <c r="C489" s="37" t="s">
        <v>27</v>
      </c>
      <c r="D489" s="37">
        <v>6.1749999999999998</v>
      </c>
      <c r="E489" s="37">
        <v>5.7759999999999998</v>
      </c>
      <c r="F489" s="37">
        <v>6.1749999999999998</v>
      </c>
      <c r="G489" s="37">
        <v>5.9749999999999996</v>
      </c>
      <c r="H489" s="37">
        <v>6.1740000000000004</v>
      </c>
      <c r="I489" s="37">
        <v>5.9749999999999996</v>
      </c>
      <c r="J489" s="37">
        <v>3.3860000000000001</v>
      </c>
      <c r="K489" s="37">
        <v>6.1749999999999998</v>
      </c>
      <c r="L489" s="37">
        <v>5.9749999999999996</v>
      </c>
      <c r="M489" s="37">
        <v>6.1749999999999998</v>
      </c>
      <c r="N489" s="37">
        <v>5.9749999999999996</v>
      </c>
      <c r="O489" s="37">
        <v>6.1749999999999998</v>
      </c>
      <c r="P489" s="37">
        <v>70.111000000000004</v>
      </c>
    </row>
    <row r="490" spans="1:16" ht="12.75" customHeight="1" thickBot="1" x14ac:dyDescent="0.3">
      <c r="A490" s="140"/>
      <c r="B490" s="141"/>
      <c r="C490" s="37" t="s">
        <v>28</v>
      </c>
      <c r="D490" s="37">
        <v>0</v>
      </c>
      <c r="E490" s="37">
        <v>0</v>
      </c>
      <c r="F490" s="37">
        <v>0</v>
      </c>
      <c r="G490" s="37">
        <v>0</v>
      </c>
      <c r="H490" s="37">
        <v>0</v>
      </c>
      <c r="I490" s="37">
        <v>0</v>
      </c>
      <c r="J490" s="37">
        <v>0</v>
      </c>
      <c r="K490" s="37">
        <v>0</v>
      </c>
      <c r="L490" s="37">
        <v>0</v>
      </c>
      <c r="M490" s="37">
        <v>0</v>
      </c>
      <c r="N490" s="37">
        <v>0</v>
      </c>
      <c r="O490" s="37">
        <v>0</v>
      </c>
      <c r="P490" s="37">
        <v>0</v>
      </c>
    </row>
    <row r="491" spans="1:16" ht="12.75" customHeight="1" thickBot="1" x14ac:dyDescent="0.3">
      <c r="A491" s="140"/>
      <c r="B491" s="141"/>
      <c r="C491" s="37" t="s">
        <v>29</v>
      </c>
      <c r="D491" s="37">
        <v>0</v>
      </c>
      <c r="E491" s="37">
        <v>0</v>
      </c>
      <c r="F491" s="37">
        <v>0</v>
      </c>
      <c r="G491" s="37">
        <v>0</v>
      </c>
      <c r="H491" s="37">
        <v>0</v>
      </c>
      <c r="I491" s="37">
        <v>0</v>
      </c>
      <c r="J491" s="37">
        <v>0</v>
      </c>
      <c r="K491" s="37">
        <v>0</v>
      </c>
      <c r="L491" s="37">
        <v>0</v>
      </c>
      <c r="M491" s="37">
        <v>0</v>
      </c>
      <c r="N491" s="37">
        <v>0</v>
      </c>
      <c r="O491" s="37">
        <v>0</v>
      </c>
      <c r="P491" s="37">
        <v>0</v>
      </c>
    </row>
    <row r="492" spans="1:16" ht="12.75" customHeight="1" thickBot="1" x14ac:dyDescent="0.3">
      <c r="A492" s="140"/>
      <c r="B492" s="141"/>
      <c r="C492" s="37" t="s">
        <v>30</v>
      </c>
      <c r="D492" s="37">
        <v>0</v>
      </c>
      <c r="E492" s="37">
        <v>0</v>
      </c>
      <c r="F492" s="37">
        <v>0</v>
      </c>
      <c r="G492" s="37">
        <v>0</v>
      </c>
      <c r="H492" s="37">
        <v>0</v>
      </c>
      <c r="I492" s="37">
        <v>0</v>
      </c>
      <c r="J492" s="37">
        <v>0</v>
      </c>
      <c r="K492" s="37">
        <v>0</v>
      </c>
      <c r="L492" s="37">
        <v>0</v>
      </c>
      <c r="M492" s="37">
        <v>0</v>
      </c>
      <c r="N492" s="37">
        <v>0</v>
      </c>
      <c r="O492" s="37">
        <v>0</v>
      </c>
      <c r="P492" s="37">
        <v>0</v>
      </c>
    </row>
    <row r="493" spans="1:16" ht="12.75" customHeight="1" thickBot="1" x14ac:dyDescent="0.3">
      <c r="A493" s="140"/>
      <c r="B493" s="141"/>
      <c r="C493" s="37" t="s">
        <v>31</v>
      </c>
      <c r="D493" s="37">
        <v>41.569999999999993</v>
      </c>
      <c r="E493" s="37">
        <v>36.279000000000003</v>
      </c>
      <c r="F493" s="37">
        <v>36.963999999999999</v>
      </c>
      <c r="G493" s="37">
        <v>23.923000000000002</v>
      </c>
      <c r="H493" s="37">
        <v>9.3650000000000002</v>
      </c>
      <c r="I493" s="37">
        <v>5.9749999999999996</v>
      </c>
      <c r="J493" s="37">
        <v>3.3860000000000001</v>
      </c>
      <c r="K493" s="37">
        <v>6.1749999999999998</v>
      </c>
      <c r="L493" s="37">
        <v>5.9749999999999996</v>
      </c>
      <c r="M493" s="37">
        <v>24.963000000000001</v>
      </c>
      <c r="N493" s="37">
        <v>29.178000000000004</v>
      </c>
      <c r="O493" s="37">
        <v>37.933</v>
      </c>
      <c r="P493" s="37">
        <v>261.68599999999998</v>
      </c>
    </row>
    <row r="494" spans="1:16" ht="12.75" customHeight="1" thickBot="1" x14ac:dyDescent="0.3">
      <c r="A494" s="163" t="s">
        <v>56</v>
      </c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  <c r="L494" s="164"/>
      <c r="M494" s="164"/>
      <c r="N494" s="164"/>
      <c r="O494" s="164"/>
      <c r="P494" s="165"/>
    </row>
    <row r="495" spans="1:16" ht="12.75" customHeight="1" thickBot="1" x14ac:dyDescent="0.3">
      <c r="A495" s="179" t="s">
        <v>8</v>
      </c>
      <c r="B495" s="183" t="s">
        <v>9</v>
      </c>
      <c r="C495" s="151"/>
      <c r="D495" s="153" t="s">
        <v>115</v>
      </c>
      <c r="E495" s="154"/>
      <c r="F495" s="154"/>
      <c r="G495" s="154"/>
      <c r="H495" s="154"/>
      <c r="I495" s="154"/>
      <c r="J495" s="154"/>
      <c r="K495" s="154"/>
      <c r="L495" s="154"/>
      <c r="M495" s="154"/>
      <c r="N495" s="154"/>
      <c r="O495" s="154"/>
      <c r="P495" s="155"/>
    </row>
    <row r="496" spans="1:16" ht="12.75" customHeight="1" thickBot="1" x14ac:dyDescent="0.3">
      <c r="A496" s="180"/>
      <c r="B496" s="182"/>
      <c r="C496" s="152"/>
      <c r="D496" s="36" t="s">
        <v>10</v>
      </c>
      <c r="E496" s="37" t="s">
        <v>11</v>
      </c>
      <c r="F496" s="35" t="s">
        <v>12</v>
      </c>
      <c r="G496" s="36" t="s">
        <v>13</v>
      </c>
      <c r="H496" s="35" t="s">
        <v>14</v>
      </c>
      <c r="I496" s="35" t="s">
        <v>15</v>
      </c>
      <c r="J496" s="35" t="s">
        <v>16</v>
      </c>
      <c r="K496" s="36" t="s">
        <v>17</v>
      </c>
      <c r="L496" s="37" t="s">
        <v>18</v>
      </c>
      <c r="M496" s="36" t="s">
        <v>19</v>
      </c>
      <c r="N496" s="36" t="s">
        <v>20</v>
      </c>
      <c r="O496" s="36" t="s">
        <v>21</v>
      </c>
      <c r="P496" s="35" t="s">
        <v>22</v>
      </c>
    </row>
    <row r="497" spans="1:16" ht="12.75" customHeight="1" thickBot="1" x14ac:dyDescent="0.3">
      <c r="A497" s="142">
        <v>1</v>
      </c>
      <c r="B497" s="151" t="s">
        <v>38</v>
      </c>
      <c r="C497" s="37" t="s">
        <v>26</v>
      </c>
      <c r="D497" s="37">
        <v>3910.5889999999999</v>
      </c>
      <c r="E497" s="37">
        <v>3356.6950000000002</v>
      </c>
      <c r="F497" s="37">
        <v>3377.9360000000001</v>
      </c>
      <c r="G497" s="37">
        <v>1898.905</v>
      </c>
      <c r="H497" s="37">
        <v>321.89400000000001</v>
      </c>
      <c r="I497" s="37">
        <v>0</v>
      </c>
      <c r="J497" s="37">
        <v>0</v>
      </c>
      <c r="K497" s="37">
        <v>0</v>
      </c>
      <c r="L497" s="37">
        <v>0</v>
      </c>
      <c r="M497" s="37">
        <v>1974.66</v>
      </c>
      <c r="N497" s="37">
        <v>2486.7669999999998</v>
      </c>
      <c r="O497" s="37">
        <v>3462.1570000000002</v>
      </c>
      <c r="P497" s="37">
        <v>20789.602999999999</v>
      </c>
    </row>
    <row r="498" spans="1:16" ht="12.75" customHeight="1" thickBot="1" x14ac:dyDescent="0.3">
      <c r="A498" s="143"/>
      <c r="B498" s="159"/>
      <c r="C498" s="37" t="s">
        <v>27</v>
      </c>
      <c r="D498" s="37">
        <v>445.16699999999997</v>
      </c>
      <c r="E498" s="37">
        <v>419.43900000000002</v>
      </c>
      <c r="F498" s="37">
        <v>445.44900000000001</v>
      </c>
      <c r="G498" s="37">
        <v>432.43799999999999</v>
      </c>
      <c r="H498" s="37">
        <v>422.42899999999997</v>
      </c>
      <c r="I498" s="37">
        <v>390.19099999999997</v>
      </c>
      <c r="J498" s="37">
        <v>401.50900000000001</v>
      </c>
      <c r="K498" s="37">
        <v>401.50900000000001</v>
      </c>
      <c r="L498" s="37">
        <v>408.25700000000001</v>
      </c>
      <c r="M498" s="37">
        <v>445.44900000000001</v>
      </c>
      <c r="N498" s="37">
        <v>432.43799999999999</v>
      </c>
      <c r="O498" s="37">
        <v>445.44900000000001</v>
      </c>
      <c r="P498" s="37">
        <v>5089.7240000000002</v>
      </c>
    </row>
    <row r="499" spans="1:16" ht="12.75" customHeight="1" thickBot="1" x14ac:dyDescent="0.3">
      <c r="A499" s="143"/>
      <c r="B499" s="159"/>
      <c r="C499" s="37" t="s">
        <v>28</v>
      </c>
      <c r="D499" s="37">
        <v>972.9</v>
      </c>
      <c r="E499" s="37">
        <v>830.99199999999996</v>
      </c>
      <c r="F499" s="37">
        <v>833.12699999999995</v>
      </c>
      <c r="G499" s="37">
        <v>446.73399999999998</v>
      </c>
      <c r="H499" s="37">
        <v>70.72</v>
      </c>
      <c r="I499" s="37">
        <v>0</v>
      </c>
      <c r="J499" s="37">
        <v>0</v>
      </c>
      <c r="K499" s="37">
        <v>0</v>
      </c>
      <c r="L499" s="37">
        <v>0</v>
      </c>
      <c r="M499" s="37">
        <v>468.98200000000003</v>
      </c>
      <c r="N499" s="37">
        <v>606.202</v>
      </c>
      <c r="O499" s="37">
        <v>862.55499999999995</v>
      </c>
      <c r="P499" s="37">
        <v>5092.2120000000004</v>
      </c>
    </row>
    <row r="500" spans="1:16" ht="12.75" customHeight="1" thickBot="1" x14ac:dyDescent="0.3">
      <c r="A500" s="143"/>
      <c r="B500" s="159"/>
      <c r="C500" s="37" t="s">
        <v>29</v>
      </c>
      <c r="D500" s="37">
        <v>0</v>
      </c>
      <c r="E500" s="37">
        <v>0</v>
      </c>
      <c r="F500" s="37">
        <v>0</v>
      </c>
      <c r="G500" s="37">
        <v>0</v>
      </c>
      <c r="H500" s="37">
        <v>0</v>
      </c>
      <c r="I500" s="37">
        <v>0</v>
      </c>
      <c r="J500" s="37">
        <v>0</v>
      </c>
      <c r="K500" s="37">
        <v>0</v>
      </c>
      <c r="L500" s="37">
        <v>0</v>
      </c>
      <c r="M500" s="37">
        <v>0</v>
      </c>
      <c r="N500" s="37">
        <v>0</v>
      </c>
      <c r="O500" s="37">
        <v>0</v>
      </c>
      <c r="P500" s="37">
        <v>0</v>
      </c>
    </row>
    <row r="501" spans="1:16" ht="12.75" customHeight="1" thickBot="1" x14ac:dyDescent="0.3">
      <c r="A501" s="143"/>
      <c r="B501" s="159"/>
      <c r="C501" s="37" t="s">
        <v>30</v>
      </c>
      <c r="D501" s="37">
        <v>1.706</v>
      </c>
      <c r="E501" s="37">
        <v>1.466</v>
      </c>
      <c r="F501" s="37">
        <v>1.4750000000000001</v>
      </c>
      <c r="G501" s="37">
        <v>0.83299999999999996</v>
      </c>
      <c r="H501" s="37">
        <v>0.14199999999999999</v>
      </c>
      <c r="I501" s="37">
        <v>0</v>
      </c>
      <c r="J501" s="37">
        <v>0</v>
      </c>
      <c r="K501" s="37">
        <v>0</v>
      </c>
      <c r="L501" s="37">
        <v>0</v>
      </c>
      <c r="M501" s="37">
        <v>0.40699999999999997</v>
      </c>
      <c r="N501" s="37">
        <v>0.501</v>
      </c>
      <c r="O501" s="37">
        <v>0.68500000000000005</v>
      </c>
      <c r="P501" s="37">
        <v>7.2149999999999999</v>
      </c>
    </row>
    <row r="502" spans="1:16" ht="12.75" customHeight="1" thickBot="1" x14ac:dyDescent="0.3">
      <c r="A502" s="143"/>
      <c r="B502" s="159"/>
      <c r="C502" s="37" t="s">
        <v>31</v>
      </c>
      <c r="D502" s="37">
        <v>5330.3620000000001</v>
      </c>
      <c r="E502" s="37">
        <v>4608.5919999999996</v>
      </c>
      <c r="F502" s="37">
        <v>4657.9870000000001</v>
      </c>
      <c r="G502" s="37">
        <v>2778.91</v>
      </c>
      <c r="H502" s="37">
        <v>815.18499999999995</v>
      </c>
      <c r="I502" s="37">
        <v>390.19099999999997</v>
      </c>
      <c r="J502" s="37">
        <v>401.50900000000001</v>
      </c>
      <c r="K502" s="37">
        <v>401.50900000000001</v>
      </c>
      <c r="L502" s="37">
        <v>408.25700000000001</v>
      </c>
      <c r="M502" s="37">
        <v>2889.498</v>
      </c>
      <c r="N502" s="37">
        <v>3525.9079999999999</v>
      </c>
      <c r="O502" s="37">
        <v>4770.8459999999995</v>
      </c>
      <c r="P502" s="37">
        <v>30978.754000000001</v>
      </c>
    </row>
    <row r="503" spans="1:16" ht="12.75" customHeight="1" thickBot="1" x14ac:dyDescent="0.3">
      <c r="A503" s="142">
        <v>2</v>
      </c>
      <c r="B503" s="151" t="s">
        <v>57</v>
      </c>
      <c r="C503" s="37" t="s">
        <v>26</v>
      </c>
      <c r="D503" s="37">
        <v>73.635999999999996</v>
      </c>
      <c r="E503" s="37">
        <v>62.88</v>
      </c>
      <c r="F503" s="37">
        <v>63.027999999999999</v>
      </c>
      <c r="G503" s="37">
        <v>33.712000000000003</v>
      </c>
      <c r="H503" s="37">
        <v>5.3140000000000001</v>
      </c>
      <c r="I503" s="37">
        <v>0</v>
      </c>
      <c r="J503" s="37">
        <v>0</v>
      </c>
      <c r="K503" s="37">
        <v>0</v>
      </c>
      <c r="L503" s="37">
        <v>0</v>
      </c>
      <c r="M503" s="37">
        <v>35.392000000000003</v>
      </c>
      <c r="N503" s="37">
        <v>45.814</v>
      </c>
      <c r="O503" s="37">
        <v>65.260000000000005</v>
      </c>
      <c r="P503" s="37">
        <v>385.036</v>
      </c>
    </row>
    <row r="504" spans="1:16" ht="12.75" customHeight="1" thickBot="1" x14ac:dyDescent="0.3">
      <c r="A504" s="143"/>
      <c r="B504" s="159"/>
      <c r="C504" s="37" t="s">
        <v>27</v>
      </c>
      <c r="D504" s="37">
        <v>1.1359999999999999</v>
      </c>
      <c r="E504" s="37">
        <v>1.0620000000000001</v>
      </c>
      <c r="F504" s="37">
        <v>1.1359999999999999</v>
      </c>
      <c r="G504" s="37">
        <v>1.1000000000000001</v>
      </c>
      <c r="H504" s="37">
        <v>1.1359999999999999</v>
      </c>
      <c r="I504" s="37">
        <v>1.1000000000000001</v>
      </c>
      <c r="J504" s="37">
        <v>1.1359999999999999</v>
      </c>
      <c r="K504" s="37">
        <v>1.1359999999999999</v>
      </c>
      <c r="L504" s="37">
        <v>1.1000000000000001</v>
      </c>
      <c r="M504" s="37">
        <v>1.1359999999999999</v>
      </c>
      <c r="N504" s="37">
        <v>1.1000000000000001</v>
      </c>
      <c r="O504" s="37">
        <v>1.1359999999999999</v>
      </c>
      <c r="P504" s="37">
        <v>13.414</v>
      </c>
    </row>
    <row r="505" spans="1:16" ht="12.75" customHeight="1" thickBot="1" x14ac:dyDescent="0.3">
      <c r="A505" s="143"/>
      <c r="B505" s="159"/>
      <c r="C505" s="37" t="s">
        <v>28</v>
      </c>
      <c r="D505" s="37">
        <v>0</v>
      </c>
      <c r="E505" s="37">
        <v>0</v>
      </c>
      <c r="F505" s="37">
        <v>0</v>
      </c>
      <c r="G505" s="37">
        <v>0</v>
      </c>
      <c r="H505" s="37">
        <v>0</v>
      </c>
      <c r="I505" s="37">
        <v>0</v>
      </c>
      <c r="J505" s="37">
        <v>0</v>
      </c>
      <c r="K505" s="37">
        <v>0</v>
      </c>
      <c r="L505" s="37">
        <v>0</v>
      </c>
      <c r="M505" s="37">
        <v>0</v>
      </c>
      <c r="N505" s="37">
        <v>0</v>
      </c>
      <c r="O505" s="37">
        <v>0</v>
      </c>
      <c r="P505" s="37">
        <v>0</v>
      </c>
    </row>
    <row r="506" spans="1:16" ht="12.75" customHeight="1" thickBot="1" x14ac:dyDescent="0.3">
      <c r="A506" s="143"/>
      <c r="B506" s="159"/>
      <c r="C506" s="37" t="s">
        <v>29</v>
      </c>
      <c r="D506" s="37">
        <v>0</v>
      </c>
      <c r="E506" s="37">
        <v>0</v>
      </c>
      <c r="F506" s="37">
        <v>0</v>
      </c>
      <c r="G506" s="37">
        <v>0</v>
      </c>
      <c r="H506" s="37">
        <v>0</v>
      </c>
      <c r="I506" s="37">
        <v>0</v>
      </c>
      <c r="J506" s="37">
        <v>0</v>
      </c>
      <c r="K506" s="37">
        <v>0</v>
      </c>
      <c r="L506" s="37">
        <v>0</v>
      </c>
      <c r="M506" s="37">
        <v>0</v>
      </c>
      <c r="N506" s="37">
        <v>0</v>
      </c>
      <c r="O506" s="37">
        <v>0</v>
      </c>
      <c r="P506" s="37">
        <v>0</v>
      </c>
    </row>
    <row r="507" spans="1:16" ht="12.75" customHeight="1" thickBot="1" x14ac:dyDescent="0.3">
      <c r="A507" s="143"/>
      <c r="B507" s="159"/>
      <c r="C507" s="37" t="s">
        <v>30</v>
      </c>
      <c r="D507" s="37">
        <v>3.5059999999999998</v>
      </c>
      <c r="E507" s="37">
        <v>2.98</v>
      </c>
      <c r="F507" s="37">
        <v>2.976</v>
      </c>
      <c r="G507" s="37">
        <v>1.518</v>
      </c>
      <c r="H507" s="37">
        <v>0.222</v>
      </c>
      <c r="I507" s="37">
        <v>0</v>
      </c>
      <c r="J507" s="37">
        <v>0</v>
      </c>
      <c r="K507" s="37">
        <v>0</v>
      </c>
      <c r="L507" s="37">
        <v>0</v>
      </c>
      <c r="M507" s="37">
        <v>1.5960000000000001</v>
      </c>
      <c r="N507" s="37">
        <v>2.1230000000000002</v>
      </c>
      <c r="O507" s="37">
        <v>3.0880000000000001</v>
      </c>
      <c r="P507" s="37">
        <v>18.009</v>
      </c>
    </row>
    <row r="508" spans="1:16" ht="12.75" customHeight="1" thickBot="1" x14ac:dyDescent="0.3">
      <c r="A508" s="143"/>
      <c r="B508" s="159"/>
      <c r="C508" s="37" t="s">
        <v>31</v>
      </c>
      <c r="D508" s="37">
        <v>78.278000000000006</v>
      </c>
      <c r="E508" s="37">
        <v>66.921999999999997</v>
      </c>
      <c r="F508" s="37">
        <v>67.14</v>
      </c>
      <c r="G508" s="37">
        <v>36.33</v>
      </c>
      <c r="H508" s="37">
        <v>6.6719999999999997</v>
      </c>
      <c r="I508" s="37">
        <v>1.1000000000000001</v>
      </c>
      <c r="J508" s="37">
        <v>1.1359999999999999</v>
      </c>
      <c r="K508" s="37">
        <v>1.1359999999999999</v>
      </c>
      <c r="L508" s="37">
        <v>1.1000000000000001</v>
      </c>
      <c r="M508" s="37">
        <v>38.124000000000002</v>
      </c>
      <c r="N508" s="37">
        <v>49.036999999999999</v>
      </c>
      <c r="O508" s="37">
        <v>69.483999999999995</v>
      </c>
      <c r="P508" s="37">
        <v>416.459</v>
      </c>
    </row>
    <row r="509" spans="1:16" ht="12.75" customHeight="1" thickBot="1" x14ac:dyDescent="0.3">
      <c r="A509" s="142">
        <v>3</v>
      </c>
      <c r="B509" s="151" t="s">
        <v>69</v>
      </c>
      <c r="C509" s="37" t="s">
        <v>26</v>
      </c>
      <c r="D509" s="37">
        <v>71.573999999999998</v>
      </c>
      <c r="E509" s="37">
        <v>61.326999999999998</v>
      </c>
      <c r="F509" s="37">
        <v>61.631999999999998</v>
      </c>
      <c r="G509" s="37">
        <v>34.073</v>
      </c>
      <c r="H509" s="37">
        <v>5.6429999999999998</v>
      </c>
      <c r="I509" s="37">
        <v>0</v>
      </c>
      <c r="J509" s="37">
        <v>0</v>
      </c>
      <c r="K509" s="37">
        <v>0</v>
      </c>
      <c r="L509" s="37">
        <v>0</v>
      </c>
      <c r="M509" s="37">
        <v>35.731999999999999</v>
      </c>
      <c r="N509" s="37">
        <v>45.414999999999999</v>
      </c>
      <c r="O509" s="37">
        <v>63.725000000000001</v>
      </c>
      <c r="P509" s="37">
        <v>379.12099999999998</v>
      </c>
    </row>
    <row r="510" spans="1:16" ht="12.75" customHeight="1" thickBot="1" x14ac:dyDescent="0.3">
      <c r="A510" s="143"/>
      <c r="B510" s="159"/>
      <c r="C510" s="37" t="s">
        <v>27</v>
      </c>
      <c r="D510" s="37">
        <v>0.54400000000000004</v>
      </c>
      <c r="E510" s="37">
        <v>0.50800000000000001</v>
      </c>
      <c r="F510" s="37">
        <v>0.54400000000000004</v>
      </c>
      <c r="G510" s="37">
        <v>0.52500000000000002</v>
      </c>
      <c r="H510" s="37">
        <v>0.42099999999999999</v>
      </c>
      <c r="I510" s="37">
        <v>0.36599999999999999</v>
      </c>
      <c r="J510" s="37">
        <v>0.379</v>
      </c>
      <c r="K510" s="37">
        <v>0.379</v>
      </c>
      <c r="L510" s="37">
        <v>0.36599999999999999</v>
      </c>
      <c r="M510" s="37">
        <v>0.54400000000000004</v>
      </c>
      <c r="N510" s="37">
        <v>0.52500000000000002</v>
      </c>
      <c r="O510" s="37">
        <v>0.54400000000000004</v>
      </c>
      <c r="P510" s="37">
        <v>5.6449999999999996</v>
      </c>
    </row>
    <row r="511" spans="1:16" ht="12.75" customHeight="1" thickBot="1" x14ac:dyDescent="0.3">
      <c r="A511" s="143"/>
      <c r="B511" s="159"/>
      <c r="C511" s="37" t="s">
        <v>28</v>
      </c>
      <c r="D511" s="37">
        <v>0</v>
      </c>
      <c r="E511" s="37">
        <v>0</v>
      </c>
      <c r="F511" s="37">
        <v>0</v>
      </c>
      <c r="G511" s="37">
        <v>0</v>
      </c>
      <c r="H511" s="37">
        <v>0</v>
      </c>
      <c r="I511" s="37">
        <v>0</v>
      </c>
      <c r="J511" s="37">
        <v>0</v>
      </c>
      <c r="K511" s="37">
        <v>0</v>
      </c>
      <c r="L511" s="37">
        <v>0</v>
      </c>
      <c r="M511" s="37">
        <v>0</v>
      </c>
      <c r="N511" s="37">
        <v>0</v>
      </c>
      <c r="O511" s="37">
        <v>0</v>
      </c>
      <c r="P511" s="37">
        <v>0</v>
      </c>
    </row>
    <row r="512" spans="1:16" ht="12.75" customHeight="1" thickBot="1" x14ac:dyDescent="0.3">
      <c r="A512" s="143"/>
      <c r="B512" s="159"/>
      <c r="C512" s="37" t="s">
        <v>29</v>
      </c>
      <c r="D512" s="37">
        <v>0</v>
      </c>
      <c r="E512" s="37">
        <v>0</v>
      </c>
      <c r="F512" s="37">
        <v>0</v>
      </c>
      <c r="G512" s="37">
        <v>0</v>
      </c>
      <c r="H512" s="37">
        <v>0</v>
      </c>
      <c r="I512" s="37">
        <v>0</v>
      </c>
      <c r="J512" s="37">
        <v>0</v>
      </c>
      <c r="K512" s="37">
        <v>0</v>
      </c>
      <c r="L512" s="37">
        <v>0</v>
      </c>
      <c r="M512" s="37">
        <v>0</v>
      </c>
      <c r="N512" s="37">
        <v>0</v>
      </c>
      <c r="O512" s="37">
        <v>0</v>
      </c>
      <c r="P512" s="37">
        <v>0</v>
      </c>
    </row>
    <row r="513" spans="1:16" ht="12.75" customHeight="1" thickBot="1" x14ac:dyDescent="0.3">
      <c r="A513" s="143"/>
      <c r="B513" s="159"/>
      <c r="C513" s="37" t="s">
        <v>30</v>
      </c>
      <c r="D513" s="37">
        <v>2.581</v>
      </c>
      <c r="E513" s="37">
        <v>2.2090000000000001</v>
      </c>
      <c r="F513" s="37">
        <v>2.2170000000000001</v>
      </c>
      <c r="G513" s="37">
        <v>1.212</v>
      </c>
      <c r="H513" s="37">
        <v>0.19900000000000001</v>
      </c>
      <c r="I513" s="37">
        <v>0</v>
      </c>
      <c r="J513" s="37">
        <v>0</v>
      </c>
      <c r="K513" s="37">
        <v>0</v>
      </c>
      <c r="L513" s="37">
        <v>0</v>
      </c>
      <c r="M513" s="37">
        <v>1.272</v>
      </c>
      <c r="N513" s="37">
        <v>1.627</v>
      </c>
      <c r="O513" s="37">
        <v>2.294</v>
      </c>
      <c r="P513" s="37">
        <v>13.611000000000001</v>
      </c>
    </row>
    <row r="514" spans="1:16" ht="12.75" customHeight="1" thickBot="1" x14ac:dyDescent="0.3">
      <c r="A514" s="143"/>
      <c r="B514" s="159"/>
      <c r="C514" s="37" t="s">
        <v>31</v>
      </c>
      <c r="D514" s="37">
        <v>74.698999999999998</v>
      </c>
      <c r="E514" s="37">
        <v>64.043999999999997</v>
      </c>
      <c r="F514" s="37">
        <v>64.393000000000001</v>
      </c>
      <c r="G514" s="37">
        <v>35.81</v>
      </c>
      <c r="H514" s="37">
        <v>6.2629999999999999</v>
      </c>
      <c r="I514" s="37">
        <v>0.36599999999999999</v>
      </c>
      <c r="J514" s="37">
        <v>0.379</v>
      </c>
      <c r="K514" s="37">
        <v>0.379</v>
      </c>
      <c r="L514" s="37">
        <v>0.36599999999999999</v>
      </c>
      <c r="M514" s="37">
        <v>37.548000000000002</v>
      </c>
      <c r="N514" s="37">
        <v>47.567</v>
      </c>
      <c r="O514" s="37">
        <v>66.563000000000002</v>
      </c>
      <c r="P514" s="37">
        <v>398.37700000000001</v>
      </c>
    </row>
    <row r="515" spans="1:16" ht="12.75" customHeight="1" thickBot="1" x14ac:dyDescent="0.3">
      <c r="A515" s="142">
        <v>4</v>
      </c>
      <c r="B515" s="151" t="s">
        <v>70</v>
      </c>
      <c r="C515" s="37" t="s">
        <v>26</v>
      </c>
      <c r="D515" s="37">
        <v>274.14999999999998</v>
      </c>
      <c r="E515" s="37">
        <v>233.661</v>
      </c>
      <c r="F515" s="37">
        <v>233.88200000000001</v>
      </c>
      <c r="G515" s="37">
        <v>122.762</v>
      </c>
      <c r="H515" s="37">
        <v>18.79</v>
      </c>
      <c r="I515" s="37">
        <v>0</v>
      </c>
      <c r="J515" s="37">
        <v>0</v>
      </c>
      <c r="K515" s="37">
        <v>0</v>
      </c>
      <c r="L515" s="37">
        <v>0</v>
      </c>
      <c r="M515" s="37">
        <v>128.97399999999999</v>
      </c>
      <c r="N515" s="37">
        <v>168.70400000000001</v>
      </c>
      <c r="O515" s="37">
        <v>242.36</v>
      </c>
      <c r="P515" s="37">
        <v>1423.2829999999999</v>
      </c>
    </row>
    <row r="516" spans="1:16" ht="12.75" customHeight="1" thickBot="1" x14ac:dyDescent="0.3">
      <c r="A516" s="143"/>
      <c r="B516" s="159"/>
      <c r="C516" s="37" t="s">
        <v>27</v>
      </c>
      <c r="D516" s="37">
        <v>2.34</v>
      </c>
      <c r="E516" s="37">
        <v>2.1890000000000001</v>
      </c>
      <c r="F516" s="37">
        <v>2.34</v>
      </c>
      <c r="G516" s="37">
        <v>2.2650000000000001</v>
      </c>
      <c r="H516" s="37">
        <v>2.3410000000000002</v>
      </c>
      <c r="I516" s="37">
        <v>2.2650000000000001</v>
      </c>
      <c r="J516" s="37">
        <v>2.34</v>
      </c>
      <c r="K516" s="37">
        <v>2.34</v>
      </c>
      <c r="L516" s="37">
        <v>2.2650000000000001</v>
      </c>
      <c r="M516" s="37">
        <v>2.34</v>
      </c>
      <c r="N516" s="37">
        <v>2.2650000000000001</v>
      </c>
      <c r="O516" s="37">
        <v>2.34</v>
      </c>
      <c r="P516" s="37">
        <v>27.63</v>
      </c>
    </row>
    <row r="517" spans="1:16" ht="12.75" customHeight="1" thickBot="1" x14ac:dyDescent="0.3">
      <c r="A517" s="143"/>
      <c r="B517" s="159"/>
      <c r="C517" s="37" t="s">
        <v>28</v>
      </c>
      <c r="D517" s="37">
        <v>0</v>
      </c>
      <c r="E517" s="37">
        <v>0</v>
      </c>
      <c r="F517" s="37">
        <v>0</v>
      </c>
      <c r="G517" s="37">
        <v>0</v>
      </c>
      <c r="H517" s="37">
        <v>0</v>
      </c>
      <c r="I517" s="37">
        <v>0</v>
      </c>
      <c r="J517" s="37">
        <v>0</v>
      </c>
      <c r="K517" s="37">
        <v>0</v>
      </c>
      <c r="L517" s="37">
        <v>0</v>
      </c>
      <c r="M517" s="37">
        <v>0</v>
      </c>
      <c r="N517" s="37">
        <v>0</v>
      </c>
      <c r="O517" s="37">
        <v>0</v>
      </c>
      <c r="P517" s="37">
        <v>0</v>
      </c>
    </row>
    <row r="518" spans="1:16" ht="12.75" customHeight="1" thickBot="1" x14ac:dyDescent="0.3">
      <c r="A518" s="143"/>
      <c r="B518" s="159"/>
      <c r="C518" s="37" t="s">
        <v>29</v>
      </c>
      <c r="D518" s="37">
        <v>0</v>
      </c>
      <c r="E518" s="37">
        <v>0</v>
      </c>
      <c r="F518" s="37">
        <v>0</v>
      </c>
      <c r="G518" s="37">
        <v>0</v>
      </c>
      <c r="H518" s="37">
        <v>0</v>
      </c>
      <c r="I518" s="37">
        <v>0</v>
      </c>
      <c r="J518" s="37">
        <v>0</v>
      </c>
      <c r="K518" s="37">
        <v>0</v>
      </c>
      <c r="L518" s="37">
        <v>0</v>
      </c>
      <c r="M518" s="37">
        <v>0</v>
      </c>
      <c r="N518" s="37">
        <v>0</v>
      </c>
      <c r="O518" s="37">
        <v>0</v>
      </c>
      <c r="P518" s="37">
        <v>0</v>
      </c>
    </row>
    <row r="519" spans="1:16" ht="12.75" customHeight="1" thickBot="1" x14ac:dyDescent="0.3">
      <c r="A519" s="143"/>
      <c r="B519" s="159"/>
      <c r="C519" s="37" t="s">
        <v>30</v>
      </c>
      <c r="D519" s="37">
        <v>9.1050000000000004</v>
      </c>
      <c r="E519" s="37">
        <v>7.7850000000000001</v>
      </c>
      <c r="F519" s="37">
        <v>7.8129999999999997</v>
      </c>
      <c r="G519" s="37">
        <v>4.2300000000000004</v>
      </c>
      <c r="H519" s="37">
        <v>0.68</v>
      </c>
      <c r="I519" s="37">
        <v>0</v>
      </c>
      <c r="J519" s="37">
        <v>0</v>
      </c>
      <c r="K519" s="37">
        <v>0</v>
      </c>
      <c r="L519" s="37">
        <v>0</v>
      </c>
      <c r="M519" s="37">
        <v>4.4390000000000001</v>
      </c>
      <c r="N519" s="37">
        <v>5.7060000000000004</v>
      </c>
      <c r="O519" s="37">
        <v>8.0839999999999996</v>
      </c>
      <c r="P519" s="37">
        <v>47.841999999999999</v>
      </c>
    </row>
    <row r="520" spans="1:16" ht="12.75" customHeight="1" thickBot="1" x14ac:dyDescent="0.3">
      <c r="A520" s="143"/>
      <c r="B520" s="159"/>
      <c r="C520" s="37" t="s">
        <v>31</v>
      </c>
      <c r="D520" s="37">
        <v>285.59500000000003</v>
      </c>
      <c r="E520" s="37">
        <v>243.63499999999999</v>
      </c>
      <c r="F520" s="37">
        <v>244.035</v>
      </c>
      <c r="G520" s="37">
        <v>129.25700000000001</v>
      </c>
      <c r="H520" s="37">
        <v>21.811</v>
      </c>
      <c r="I520" s="37">
        <v>2.2650000000000001</v>
      </c>
      <c r="J520" s="37">
        <v>2.34</v>
      </c>
      <c r="K520" s="37">
        <v>2.34</v>
      </c>
      <c r="L520" s="37">
        <v>2.2650000000000001</v>
      </c>
      <c r="M520" s="37">
        <v>135.75299999999999</v>
      </c>
      <c r="N520" s="37">
        <v>176.67500000000001</v>
      </c>
      <c r="O520" s="37">
        <v>252.78399999999999</v>
      </c>
      <c r="P520" s="37">
        <v>1498.7550000000001</v>
      </c>
    </row>
    <row r="521" spans="1:16" ht="12.75" customHeight="1" thickBot="1" x14ac:dyDescent="0.3">
      <c r="A521" s="142">
        <v>5</v>
      </c>
      <c r="B521" s="151" t="s">
        <v>25</v>
      </c>
      <c r="C521" s="37" t="s">
        <v>26</v>
      </c>
      <c r="D521" s="36">
        <v>40930.303</v>
      </c>
      <c r="E521" s="37">
        <v>35273.68</v>
      </c>
      <c r="F521" s="37">
        <v>35603.754000000001</v>
      </c>
      <c r="G521" s="37">
        <v>20754.534</v>
      </c>
      <c r="H521" s="37">
        <v>3689.6909999999998</v>
      </c>
      <c r="I521" s="37">
        <v>0</v>
      </c>
      <c r="J521" s="37">
        <v>0</v>
      </c>
      <c r="K521" s="37">
        <v>0</v>
      </c>
      <c r="L521" s="37">
        <v>0</v>
      </c>
      <c r="M521" s="37">
        <v>21726.71</v>
      </c>
      <c r="N521" s="36">
        <v>26831.681</v>
      </c>
      <c r="O521" s="37">
        <v>36725.135999999999</v>
      </c>
      <c r="P521" s="37">
        <v>221535.489</v>
      </c>
    </row>
    <row r="522" spans="1:16" ht="12.75" customHeight="1" thickBot="1" x14ac:dyDescent="0.3">
      <c r="A522" s="143"/>
      <c r="B522" s="159"/>
      <c r="C522" s="37" t="s">
        <v>27</v>
      </c>
      <c r="D522" s="36">
        <v>8907.1749999999993</v>
      </c>
      <c r="E522" s="37">
        <v>8332.509</v>
      </c>
      <c r="F522" s="37">
        <v>8907.1749999999993</v>
      </c>
      <c r="G522" s="37">
        <v>8619.8310000000001</v>
      </c>
      <c r="H522" s="37">
        <v>8207.2890000000007</v>
      </c>
      <c r="I522" s="37">
        <v>7803.8140000000003</v>
      </c>
      <c r="J522" s="37">
        <v>8063.942</v>
      </c>
      <c r="K522" s="37">
        <v>8063.942</v>
      </c>
      <c r="L522" s="37">
        <v>7942.5230000000001</v>
      </c>
      <c r="M522" s="37">
        <v>8907.1749999999993</v>
      </c>
      <c r="N522" s="36">
        <v>8619.8310000000001</v>
      </c>
      <c r="O522" s="37">
        <v>8907.1749999999993</v>
      </c>
      <c r="P522" s="37">
        <v>101282.38099999999</v>
      </c>
    </row>
    <row r="523" spans="1:16" ht="12.75" customHeight="1" thickBot="1" x14ac:dyDescent="0.3">
      <c r="A523" s="143"/>
      <c r="B523" s="159"/>
      <c r="C523" s="37" t="s">
        <v>28</v>
      </c>
      <c r="D523" s="37">
        <v>0</v>
      </c>
      <c r="E523" s="37">
        <v>0</v>
      </c>
      <c r="F523" s="37">
        <v>0</v>
      </c>
      <c r="G523" s="37">
        <v>0</v>
      </c>
      <c r="H523" s="37">
        <v>0</v>
      </c>
      <c r="I523" s="37">
        <v>0</v>
      </c>
      <c r="J523" s="37">
        <v>0</v>
      </c>
      <c r="K523" s="37">
        <v>0</v>
      </c>
      <c r="L523" s="37">
        <v>0</v>
      </c>
      <c r="M523" s="37">
        <v>0</v>
      </c>
      <c r="N523" s="37">
        <v>0</v>
      </c>
      <c r="O523" s="37">
        <v>0</v>
      </c>
      <c r="P523" s="37">
        <v>0</v>
      </c>
    </row>
    <row r="524" spans="1:16" ht="12.75" customHeight="1" thickBot="1" x14ac:dyDescent="0.3">
      <c r="A524" s="143"/>
      <c r="B524" s="159"/>
      <c r="C524" s="37" t="s">
        <v>29</v>
      </c>
      <c r="D524" s="37">
        <v>0</v>
      </c>
      <c r="E524" s="37">
        <v>0</v>
      </c>
      <c r="F524" s="37">
        <v>0</v>
      </c>
      <c r="G524" s="37">
        <v>0</v>
      </c>
      <c r="H524" s="37">
        <v>0</v>
      </c>
      <c r="I524" s="37">
        <v>0</v>
      </c>
      <c r="J524" s="37">
        <v>0</v>
      </c>
      <c r="K524" s="37">
        <v>0</v>
      </c>
      <c r="L524" s="37">
        <v>0</v>
      </c>
      <c r="M524" s="37">
        <v>0</v>
      </c>
      <c r="N524" s="37">
        <v>0</v>
      </c>
      <c r="O524" s="37">
        <v>0</v>
      </c>
      <c r="P524" s="37">
        <v>0</v>
      </c>
    </row>
    <row r="525" spans="1:16" ht="12.75" customHeight="1" thickBot="1" x14ac:dyDescent="0.3">
      <c r="A525" s="143"/>
      <c r="B525" s="159"/>
      <c r="C525" s="37" t="s">
        <v>30</v>
      </c>
      <c r="D525" s="37">
        <v>0</v>
      </c>
      <c r="E525" s="37">
        <v>0</v>
      </c>
      <c r="F525" s="37">
        <v>0</v>
      </c>
      <c r="G525" s="37">
        <v>0</v>
      </c>
      <c r="H525" s="37">
        <v>0</v>
      </c>
      <c r="I525" s="37">
        <v>0</v>
      </c>
      <c r="J525" s="37">
        <v>0</v>
      </c>
      <c r="K525" s="37">
        <v>0</v>
      </c>
      <c r="L525" s="37">
        <v>0</v>
      </c>
      <c r="M525" s="37">
        <v>0</v>
      </c>
      <c r="N525" s="37">
        <v>0</v>
      </c>
      <c r="O525" s="37">
        <v>0</v>
      </c>
      <c r="P525" s="37">
        <v>0</v>
      </c>
    </row>
    <row r="526" spans="1:16" ht="12.75" customHeight="1" thickBot="1" x14ac:dyDescent="0.3">
      <c r="A526" s="143"/>
      <c r="B526" s="159"/>
      <c r="C526" s="37" t="s">
        <v>31</v>
      </c>
      <c r="D526" s="36">
        <v>49837.478000000003</v>
      </c>
      <c r="E526" s="37">
        <v>43606.188999999998</v>
      </c>
      <c r="F526" s="37">
        <v>44510.928999999996</v>
      </c>
      <c r="G526" s="37">
        <v>29374.365000000002</v>
      </c>
      <c r="H526" s="37">
        <v>11896.98</v>
      </c>
      <c r="I526" s="37">
        <v>7803.8140000000003</v>
      </c>
      <c r="J526" s="37">
        <v>8063.942</v>
      </c>
      <c r="K526" s="37">
        <v>8063.942</v>
      </c>
      <c r="L526" s="37">
        <v>7942.5230000000001</v>
      </c>
      <c r="M526" s="37">
        <v>30633.884999999998</v>
      </c>
      <c r="N526" s="36">
        <v>35451.512000000002</v>
      </c>
      <c r="O526" s="37">
        <v>45632.311000000002</v>
      </c>
      <c r="P526" s="37">
        <v>322817.87</v>
      </c>
    </row>
    <row r="527" spans="1:16" ht="12.75" customHeight="1" thickBot="1" x14ac:dyDescent="0.3">
      <c r="A527" s="142">
        <v>6</v>
      </c>
      <c r="B527" s="151" t="s">
        <v>1</v>
      </c>
      <c r="C527" s="37" t="s">
        <v>26</v>
      </c>
      <c r="D527" s="36">
        <v>6454.12</v>
      </c>
      <c r="E527" s="37">
        <v>5562.1540000000005</v>
      </c>
      <c r="F527" s="37">
        <v>5614.1989999999996</v>
      </c>
      <c r="G527" s="37">
        <v>3272.6860000000001</v>
      </c>
      <c r="H527" s="37">
        <v>581.80899999999997</v>
      </c>
      <c r="I527" s="37">
        <v>0</v>
      </c>
      <c r="J527" s="37">
        <v>0</v>
      </c>
      <c r="K527" s="37">
        <v>0</v>
      </c>
      <c r="L527" s="37">
        <v>0</v>
      </c>
      <c r="M527" s="37">
        <v>3425.9859999999999</v>
      </c>
      <c r="N527" s="36">
        <v>4230.97</v>
      </c>
      <c r="O527" s="37">
        <v>5791.0230000000001</v>
      </c>
      <c r="P527" s="37">
        <v>34932.947</v>
      </c>
    </row>
    <row r="528" spans="1:16" ht="12.75" customHeight="1" thickBot="1" x14ac:dyDescent="0.3">
      <c r="A528" s="143"/>
      <c r="B528" s="159"/>
      <c r="C528" s="37" t="s">
        <v>27</v>
      </c>
      <c r="D528" s="36">
        <v>1029.529</v>
      </c>
      <c r="E528" s="37">
        <v>963.10599999999999</v>
      </c>
      <c r="F528" s="37">
        <v>1029.529</v>
      </c>
      <c r="G528" s="37">
        <v>996.31600000000003</v>
      </c>
      <c r="H528" s="37">
        <v>1021.519</v>
      </c>
      <c r="I528" s="37">
        <v>985.86300000000006</v>
      </c>
      <c r="J528" s="37">
        <v>1018.727</v>
      </c>
      <c r="K528" s="37">
        <v>1018.727</v>
      </c>
      <c r="L528" s="37">
        <v>985.86300000000006</v>
      </c>
      <c r="M528" s="37">
        <v>1029.529</v>
      </c>
      <c r="N528" s="37">
        <v>996.31600000000003</v>
      </c>
      <c r="O528" s="37">
        <v>1029.529</v>
      </c>
      <c r="P528" s="37">
        <v>12104.553</v>
      </c>
    </row>
    <row r="529" spans="1:16" ht="12.75" customHeight="1" thickBot="1" x14ac:dyDescent="0.3">
      <c r="A529" s="143"/>
      <c r="B529" s="159"/>
      <c r="C529" s="37" t="s">
        <v>28</v>
      </c>
      <c r="D529" s="37">
        <v>0</v>
      </c>
      <c r="E529" s="37">
        <v>0</v>
      </c>
      <c r="F529" s="37">
        <v>0</v>
      </c>
      <c r="G529" s="37">
        <v>0</v>
      </c>
      <c r="H529" s="37">
        <v>0</v>
      </c>
      <c r="I529" s="37">
        <v>0</v>
      </c>
      <c r="J529" s="37">
        <v>0</v>
      </c>
      <c r="K529" s="37">
        <v>0</v>
      </c>
      <c r="L529" s="37">
        <v>0</v>
      </c>
      <c r="M529" s="37">
        <v>0</v>
      </c>
      <c r="N529" s="37">
        <v>0</v>
      </c>
      <c r="O529" s="37">
        <v>0</v>
      </c>
      <c r="P529" s="37">
        <v>0</v>
      </c>
    </row>
    <row r="530" spans="1:16" ht="12.75" customHeight="1" thickBot="1" x14ac:dyDescent="0.3">
      <c r="A530" s="143"/>
      <c r="B530" s="159"/>
      <c r="C530" s="37" t="s">
        <v>29</v>
      </c>
      <c r="D530" s="37">
        <v>0</v>
      </c>
      <c r="E530" s="37">
        <v>0</v>
      </c>
      <c r="F530" s="37">
        <v>0</v>
      </c>
      <c r="G530" s="37">
        <v>0</v>
      </c>
      <c r="H530" s="37">
        <v>0</v>
      </c>
      <c r="I530" s="37">
        <v>0</v>
      </c>
      <c r="J530" s="37">
        <v>0</v>
      </c>
      <c r="K530" s="37">
        <v>0</v>
      </c>
      <c r="L530" s="37">
        <v>0</v>
      </c>
      <c r="M530" s="37">
        <v>0</v>
      </c>
      <c r="N530" s="37">
        <v>0</v>
      </c>
      <c r="O530" s="37">
        <v>0</v>
      </c>
      <c r="P530" s="37">
        <v>0</v>
      </c>
    </row>
    <row r="531" spans="1:16" ht="12.75" customHeight="1" thickBot="1" x14ac:dyDescent="0.3">
      <c r="A531" s="143"/>
      <c r="B531" s="159"/>
      <c r="C531" s="37" t="s">
        <v>30</v>
      </c>
      <c r="D531" s="37">
        <v>0</v>
      </c>
      <c r="E531" s="37">
        <v>0</v>
      </c>
      <c r="F531" s="37">
        <v>0</v>
      </c>
      <c r="G531" s="37">
        <v>0</v>
      </c>
      <c r="H531" s="37">
        <v>0</v>
      </c>
      <c r="I531" s="37">
        <v>0</v>
      </c>
      <c r="J531" s="37">
        <v>0</v>
      </c>
      <c r="K531" s="37">
        <v>0</v>
      </c>
      <c r="L531" s="37">
        <v>0</v>
      </c>
      <c r="M531" s="37">
        <v>0</v>
      </c>
      <c r="N531" s="37">
        <v>0</v>
      </c>
      <c r="O531" s="37">
        <v>0</v>
      </c>
      <c r="P531" s="37">
        <v>0</v>
      </c>
    </row>
    <row r="532" spans="1:16" ht="12.75" customHeight="1" thickBot="1" x14ac:dyDescent="0.3">
      <c r="A532" s="143"/>
      <c r="B532" s="159"/>
      <c r="C532" s="37" t="s">
        <v>31</v>
      </c>
      <c r="D532" s="36">
        <v>7483.6490000000003</v>
      </c>
      <c r="E532" s="37">
        <v>6525.26</v>
      </c>
      <c r="F532" s="37">
        <v>6643.7280000000001</v>
      </c>
      <c r="G532" s="37">
        <v>4269.0020000000004</v>
      </c>
      <c r="H532" s="37">
        <v>1603.328</v>
      </c>
      <c r="I532" s="37">
        <v>985.86300000000006</v>
      </c>
      <c r="J532" s="37">
        <v>1018.727</v>
      </c>
      <c r="K532" s="37">
        <v>1018.727</v>
      </c>
      <c r="L532" s="37">
        <v>985.86300000000006</v>
      </c>
      <c r="M532" s="37">
        <v>4455.5150000000003</v>
      </c>
      <c r="N532" s="36">
        <v>5227.2860000000001</v>
      </c>
      <c r="O532" s="37">
        <v>6820.5519999999997</v>
      </c>
      <c r="P532" s="37">
        <v>47037.5</v>
      </c>
    </row>
    <row r="533" spans="1:16" ht="12.75" customHeight="1" thickBot="1" x14ac:dyDescent="0.3">
      <c r="A533" s="142">
        <v>7</v>
      </c>
      <c r="B533" s="151" t="s">
        <v>46</v>
      </c>
      <c r="C533" s="37" t="s">
        <v>26</v>
      </c>
      <c r="D533" s="36">
        <v>1671.703</v>
      </c>
      <c r="E533" s="37">
        <v>1433.4680000000001</v>
      </c>
      <c r="F533" s="37">
        <v>1441.433</v>
      </c>
      <c r="G533" s="37">
        <v>802.63300000000004</v>
      </c>
      <c r="H533" s="37">
        <v>134.27799999999999</v>
      </c>
      <c r="I533" s="37">
        <v>0</v>
      </c>
      <c r="J533" s="37">
        <v>0</v>
      </c>
      <c r="K533" s="37">
        <v>0</v>
      </c>
      <c r="L533" s="37">
        <v>0</v>
      </c>
      <c r="M533" s="37">
        <v>841.505</v>
      </c>
      <c r="N533" s="36">
        <v>1065.355</v>
      </c>
      <c r="O533" s="37">
        <v>1489.91</v>
      </c>
      <c r="P533" s="37">
        <v>8880.2849999999999</v>
      </c>
    </row>
    <row r="534" spans="1:16" ht="12.75" customHeight="1" thickBot="1" x14ac:dyDescent="0.3">
      <c r="A534" s="143"/>
      <c r="B534" s="159"/>
      <c r="C534" s="37" t="s">
        <v>27</v>
      </c>
      <c r="D534" s="37">
        <v>87.346000000000004</v>
      </c>
      <c r="E534" s="37">
        <v>81.715000000000003</v>
      </c>
      <c r="F534" s="37">
        <v>87.346000000000004</v>
      </c>
      <c r="G534" s="37">
        <v>84.531000000000006</v>
      </c>
      <c r="H534" s="37">
        <v>82.302999999999997</v>
      </c>
      <c r="I534" s="37">
        <v>77.950999999999993</v>
      </c>
      <c r="J534" s="37">
        <v>80.546999999999997</v>
      </c>
      <c r="K534" s="37">
        <v>80.546999999999997</v>
      </c>
      <c r="L534" s="37">
        <v>77.953999999999994</v>
      </c>
      <c r="M534" s="37">
        <v>87.346000000000004</v>
      </c>
      <c r="N534" s="37">
        <v>84.531000000000006</v>
      </c>
      <c r="O534" s="37">
        <v>87.346000000000004</v>
      </c>
      <c r="P534" s="37">
        <v>999.46299999999997</v>
      </c>
    </row>
    <row r="535" spans="1:16" ht="12.75" customHeight="1" thickBot="1" x14ac:dyDescent="0.3">
      <c r="A535" s="143"/>
      <c r="B535" s="159"/>
      <c r="C535" s="37" t="s">
        <v>28</v>
      </c>
      <c r="D535" s="37">
        <v>11.22</v>
      </c>
      <c r="E535" s="37">
        <v>9.6679999999999993</v>
      </c>
      <c r="F535" s="37">
        <v>9.76</v>
      </c>
      <c r="G535" s="37">
        <v>5.69</v>
      </c>
      <c r="H535" s="37">
        <v>1.012</v>
      </c>
      <c r="I535" s="37">
        <v>0</v>
      </c>
      <c r="J535" s="37">
        <v>0</v>
      </c>
      <c r="K535" s="37">
        <v>0</v>
      </c>
      <c r="L535" s="37">
        <v>0</v>
      </c>
      <c r="M535" s="37">
        <v>5.9560000000000004</v>
      </c>
      <c r="N535" s="37">
        <v>7.3540000000000001</v>
      </c>
      <c r="O535" s="37">
        <v>10.066000000000001</v>
      </c>
      <c r="P535" s="37">
        <v>60.725999999999999</v>
      </c>
    </row>
    <row r="536" spans="1:16" ht="12.75" customHeight="1" thickBot="1" x14ac:dyDescent="0.3">
      <c r="A536" s="143"/>
      <c r="B536" s="159"/>
      <c r="C536" s="37" t="s">
        <v>29</v>
      </c>
      <c r="D536" s="37">
        <v>0</v>
      </c>
      <c r="E536" s="37">
        <v>0</v>
      </c>
      <c r="F536" s="37">
        <v>0</v>
      </c>
      <c r="G536" s="37">
        <v>0</v>
      </c>
      <c r="H536" s="37">
        <v>0</v>
      </c>
      <c r="I536" s="37">
        <v>0</v>
      </c>
      <c r="J536" s="37">
        <v>0</v>
      </c>
      <c r="K536" s="37">
        <v>0</v>
      </c>
      <c r="L536" s="37">
        <v>0</v>
      </c>
      <c r="M536" s="37">
        <v>0</v>
      </c>
      <c r="N536" s="37">
        <v>0</v>
      </c>
      <c r="O536" s="37">
        <v>0</v>
      </c>
      <c r="P536" s="37">
        <v>0</v>
      </c>
    </row>
    <row r="537" spans="1:16" ht="12.75" customHeight="1" thickBot="1" x14ac:dyDescent="0.3">
      <c r="A537" s="143"/>
      <c r="B537" s="159"/>
      <c r="C537" s="37" t="s">
        <v>30</v>
      </c>
      <c r="D537" s="37">
        <v>51.521000000000001</v>
      </c>
      <c r="E537" s="37">
        <v>44.164999999999999</v>
      </c>
      <c r="F537" s="37">
        <v>44.396999999999998</v>
      </c>
      <c r="G537" s="37">
        <v>24.658999999999999</v>
      </c>
      <c r="H537" s="37">
        <v>4.1109999999999998</v>
      </c>
      <c r="I537" s="37">
        <v>0</v>
      </c>
      <c r="J537" s="37">
        <v>0</v>
      </c>
      <c r="K537" s="37">
        <v>0</v>
      </c>
      <c r="L537" s="37">
        <v>0</v>
      </c>
      <c r="M537" s="37">
        <v>25.858000000000001</v>
      </c>
      <c r="N537" s="37">
        <v>32.78</v>
      </c>
      <c r="O537" s="37">
        <v>45.902000000000001</v>
      </c>
      <c r="P537" s="37">
        <v>273.39299999999997</v>
      </c>
    </row>
    <row r="538" spans="1:16" ht="12.75" customHeight="1" thickBot="1" x14ac:dyDescent="0.3">
      <c r="A538" s="143"/>
      <c r="B538" s="159"/>
      <c r="C538" s="37" t="s">
        <v>31</v>
      </c>
      <c r="D538" s="36">
        <v>1821.79</v>
      </c>
      <c r="E538" s="37">
        <v>1569.0160000000001</v>
      </c>
      <c r="F538" s="37">
        <v>1582.9359999999999</v>
      </c>
      <c r="G538" s="37">
        <v>917.51300000000003</v>
      </c>
      <c r="H538" s="37">
        <v>221.70400000000001</v>
      </c>
      <c r="I538" s="37">
        <v>77.950999999999993</v>
      </c>
      <c r="J538" s="37">
        <v>80.546999999999997</v>
      </c>
      <c r="K538" s="37">
        <v>80.546999999999997</v>
      </c>
      <c r="L538" s="37">
        <v>77.953999999999994</v>
      </c>
      <c r="M538" s="37">
        <v>960.66499999999996</v>
      </c>
      <c r="N538" s="36">
        <v>1190.02</v>
      </c>
      <c r="O538" s="37">
        <v>1633.2239999999999</v>
      </c>
      <c r="P538" s="37">
        <v>10213.867</v>
      </c>
    </row>
    <row r="539" spans="1:16" ht="12.75" customHeight="1" thickBot="1" x14ac:dyDescent="0.3">
      <c r="A539" s="142">
        <v>8</v>
      </c>
      <c r="B539" s="151" t="s">
        <v>33</v>
      </c>
      <c r="C539" s="37" t="s">
        <v>26</v>
      </c>
      <c r="D539" s="37">
        <v>2879.5230000000001</v>
      </c>
      <c r="E539" s="37">
        <v>2471.0239999999999</v>
      </c>
      <c r="F539" s="37">
        <v>2473.6889999999999</v>
      </c>
      <c r="G539" s="37">
        <v>1300.817</v>
      </c>
      <c r="H539" s="37">
        <v>199.697</v>
      </c>
      <c r="I539" s="37">
        <v>0</v>
      </c>
      <c r="J539" s="37">
        <v>0</v>
      </c>
      <c r="K539" s="37">
        <v>0</v>
      </c>
      <c r="L539" s="37">
        <v>0</v>
      </c>
      <c r="M539" s="37">
        <v>1366.547</v>
      </c>
      <c r="N539" s="37">
        <v>1785.6679999999999</v>
      </c>
      <c r="O539" s="37">
        <v>2563.154</v>
      </c>
      <c r="P539" s="37">
        <v>15040.119000000001</v>
      </c>
    </row>
    <row r="540" spans="1:16" ht="12.75" customHeight="1" thickBot="1" x14ac:dyDescent="0.3">
      <c r="A540" s="143"/>
      <c r="B540" s="159"/>
      <c r="C540" s="37" t="s">
        <v>27</v>
      </c>
      <c r="D540" s="37">
        <v>71.656000000000006</v>
      </c>
      <c r="E540" s="37">
        <v>67.034000000000006</v>
      </c>
      <c r="F540" s="37">
        <v>71.656000000000006</v>
      </c>
      <c r="G540" s="37">
        <v>69.346999999999994</v>
      </c>
      <c r="H540" s="37">
        <v>71.614000000000004</v>
      </c>
      <c r="I540" s="37">
        <v>69.290999999999997</v>
      </c>
      <c r="J540" s="37">
        <v>71.597999999999999</v>
      </c>
      <c r="K540" s="37">
        <v>71.597999999999999</v>
      </c>
      <c r="L540" s="37">
        <v>69.290999999999997</v>
      </c>
      <c r="M540" s="37">
        <v>71.656000000000006</v>
      </c>
      <c r="N540" s="37">
        <v>69.346999999999994</v>
      </c>
      <c r="O540" s="37">
        <v>71.656000000000006</v>
      </c>
      <c r="P540" s="37">
        <v>845.74400000000003</v>
      </c>
    </row>
    <row r="541" spans="1:16" ht="12.75" customHeight="1" thickBot="1" x14ac:dyDescent="0.3">
      <c r="A541" s="143"/>
      <c r="B541" s="159"/>
      <c r="C541" s="37" t="s">
        <v>28</v>
      </c>
      <c r="D541" s="37">
        <v>0</v>
      </c>
      <c r="E541" s="37">
        <v>0</v>
      </c>
      <c r="F541" s="37">
        <v>0</v>
      </c>
      <c r="G541" s="37">
        <v>0</v>
      </c>
      <c r="H541" s="37">
        <v>0</v>
      </c>
      <c r="I541" s="37">
        <v>0</v>
      </c>
      <c r="J541" s="37">
        <v>0</v>
      </c>
      <c r="K541" s="37">
        <v>0</v>
      </c>
      <c r="L541" s="37">
        <v>0</v>
      </c>
      <c r="M541" s="37">
        <v>0</v>
      </c>
      <c r="N541" s="37">
        <v>0</v>
      </c>
      <c r="O541" s="37">
        <v>0</v>
      </c>
      <c r="P541" s="37">
        <v>0</v>
      </c>
    </row>
    <row r="542" spans="1:16" ht="12.75" customHeight="1" thickBot="1" x14ac:dyDescent="0.3">
      <c r="A542" s="143"/>
      <c r="B542" s="159"/>
      <c r="C542" s="37" t="s">
        <v>29</v>
      </c>
      <c r="D542" s="37">
        <v>0</v>
      </c>
      <c r="E542" s="37">
        <v>0</v>
      </c>
      <c r="F542" s="37">
        <v>0</v>
      </c>
      <c r="G542" s="37">
        <v>0</v>
      </c>
      <c r="H542" s="37">
        <v>0</v>
      </c>
      <c r="I542" s="37">
        <v>0</v>
      </c>
      <c r="J542" s="37">
        <v>0</v>
      </c>
      <c r="K542" s="37">
        <v>0</v>
      </c>
      <c r="L542" s="37">
        <v>0</v>
      </c>
      <c r="M542" s="37">
        <v>0</v>
      </c>
      <c r="N542" s="37">
        <v>0</v>
      </c>
      <c r="O542" s="37">
        <v>0</v>
      </c>
      <c r="P542" s="37">
        <v>0</v>
      </c>
    </row>
    <row r="543" spans="1:16" ht="12.75" customHeight="1" thickBot="1" x14ac:dyDescent="0.3">
      <c r="A543" s="143"/>
      <c r="B543" s="159"/>
      <c r="C543" s="37" t="s">
        <v>30</v>
      </c>
      <c r="D543" s="37">
        <v>113.938</v>
      </c>
      <c r="E543" s="37">
        <v>98.679000000000002</v>
      </c>
      <c r="F543" s="37">
        <v>98.808999999999997</v>
      </c>
      <c r="G543" s="37">
        <v>52.118000000000002</v>
      </c>
      <c r="H543" s="37">
        <v>8.0399999999999991</v>
      </c>
      <c r="I543" s="37">
        <v>0</v>
      </c>
      <c r="J543" s="37">
        <v>0</v>
      </c>
      <c r="K543" s="37">
        <v>0</v>
      </c>
      <c r="L543" s="37">
        <v>0</v>
      </c>
      <c r="M543" s="37">
        <v>54.744999999999997</v>
      </c>
      <c r="N543" s="37">
        <v>71.414000000000001</v>
      </c>
      <c r="O543" s="37">
        <v>102.369</v>
      </c>
      <c r="P543" s="37">
        <v>600.11199999999997</v>
      </c>
    </row>
    <row r="544" spans="1:16" ht="12.75" customHeight="1" thickBot="1" x14ac:dyDescent="0.3">
      <c r="A544" s="143"/>
      <c r="B544" s="159"/>
      <c r="C544" s="37" t="s">
        <v>31</v>
      </c>
      <c r="D544" s="37">
        <v>3065.1170000000002</v>
      </c>
      <c r="E544" s="37">
        <v>2636.7370000000001</v>
      </c>
      <c r="F544" s="37">
        <v>2644.154</v>
      </c>
      <c r="G544" s="37">
        <v>1422.2819999999999</v>
      </c>
      <c r="H544" s="37">
        <v>279.351</v>
      </c>
      <c r="I544" s="37">
        <v>69.290999999999997</v>
      </c>
      <c r="J544" s="37">
        <v>71.597999999999999</v>
      </c>
      <c r="K544" s="37">
        <v>71.597999999999999</v>
      </c>
      <c r="L544" s="37">
        <v>69.290999999999997</v>
      </c>
      <c r="M544" s="37">
        <v>1492.9480000000001</v>
      </c>
      <c r="N544" s="37">
        <v>1926.4290000000001</v>
      </c>
      <c r="O544" s="37">
        <v>2737.1790000000001</v>
      </c>
      <c r="P544" s="37">
        <v>16485.974999999999</v>
      </c>
    </row>
    <row r="545" spans="1:16" ht="12.75" customHeight="1" thickBot="1" x14ac:dyDescent="0.3">
      <c r="A545" s="142">
        <v>9</v>
      </c>
      <c r="B545" s="151" t="s">
        <v>35</v>
      </c>
      <c r="C545" s="37" t="s">
        <v>26</v>
      </c>
      <c r="D545" s="37">
        <v>7299.8969999999999</v>
      </c>
      <c r="E545" s="37">
        <v>6227.6540000000005</v>
      </c>
      <c r="F545" s="37">
        <v>6237.94</v>
      </c>
      <c r="G545" s="37">
        <v>3305.25</v>
      </c>
      <c r="H545" s="37">
        <v>513.59500000000003</v>
      </c>
      <c r="I545" s="37">
        <v>0</v>
      </c>
      <c r="J545" s="37">
        <v>0</v>
      </c>
      <c r="K545" s="37">
        <v>0</v>
      </c>
      <c r="L545" s="37">
        <v>0</v>
      </c>
      <c r="M545" s="37">
        <v>3471.31</v>
      </c>
      <c r="N545" s="37">
        <v>4516.8249999999998</v>
      </c>
      <c r="O545" s="37">
        <v>6461.5129999999999</v>
      </c>
      <c r="P545" s="37">
        <v>38033.983999999997</v>
      </c>
    </row>
    <row r="546" spans="1:16" ht="12.75" customHeight="1" thickBot="1" x14ac:dyDescent="0.3">
      <c r="A546" s="143"/>
      <c r="B546" s="159"/>
      <c r="C546" s="37" t="s">
        <v>27</v>
      </c>
      <c r="D546" s="37">
        <v>480.33800000000002</v>
      </c>
      <c r="E546" s="37">
        <v>449.33699999999999</v>
      </c>
      <c r="F546" s="37">
        <v>480.33800000000002</v>
      </c>
      <c r="G546" s="37">
        <v>464.81599999999997</v>
      </c>
      <c r="H546" s="37">
        <v>459.76</v>
      </c>
      <c r="I546" s="37">
        <v>437.988</v>
      </c>
      <c r="J546" s="37">
        <v>452.61500000000001</v>
      </c>
      <c r="K546" s="37">
        <v>452.61500000000001</v>
      </c>
      <c r="L546" s="37">
        <v>437.99299999999999</v>
      </c>
      <c r="M546" s="37">
        <v>480.33800000000002</v>
      </c>
      <c r="N546" s="37">
        <v>464.81599999999997</v>
      </c>
      <c r="O546" s="37">
        <v>480.33800000000002</v>
      </c>
      <c r="P546" s="37">
        <v>5541.2920000000004</v>
      </c>
    </row>
    <row r="547" spans="1:16" ht="12.75" customHeight="1" thickBot="1" x14ac:dyDescent="0.3">
      <c r="A547" s="143"/>
      <c r="B547" s="159"/>
      <c r="C547" s="37" t="s">
        <v>28</v>
      </c>
      <c r="D547" s="37">
        <v>479.14100000000002</v>
      </c>
      <c r="E547" s="37">
        <v>408.26400000000001</v>
      </c>
      <c r="F547" s="37">
        <v>408.56099999999998</v>
      </c>
      <c r="G547" s="37">
        <v>213.83199999999999</v>
      </c>
      <c r="H547" s="37">
        <v>32.573999999999998</v>
      </c>
      <c r="I547" s="37">
        <v>0</v>
      </c>
      <c r="J547" s="37">
        <v>0</v>
      </c>
      <c r="K547" s="37">
        <v>0</v>
      </c>
      <c r="L547" s="37">
        <v>0</v>
      </c>
      <c r="M547" s="37">
        <v>224.67400000000001</v>
      </c>
      <c r="N547" s="37">
        <v>294.358</v>
      </c>
      <c r="O547" s="37">
        <v>423.42</v>
      </c>
      <c r="P547" s="37">
        <v>2484.8240000000001</v>
      </c>
    </row>
    <row r="548" spans="1:16" ht="12.75" customHeight="1" thickBot="1" x14ac:dyDescent="0.3">
      <c r="A548" s="143"/>
      <c r="B548" s="159"/>
      <c r="C548" s="37" t="s">
        <v>29</v>
      </c>
      <c r="D548" s="37">
        <v>0</v>
      </c>
      <c r="E548" s="37">
        <v>0</v>
      </c>
      <c r="F548" s="37">
        <v>0</v>
      </c>
      <c r="G548" s="37">
        <v>0</v>
      </c>
      <c r="H548" s="37">
        <v>0</v>
      </c>
      <c r="I548" s="37">
        <v>0</v>
      </c>
      <c r="J548" s="37">
        <v>0</v>
      </c>
      <c r="K548" s="37">
        <v>0</v>
      </c>
      <c r="L548" s="37">
        <v>0</v>
      </c>
      <c r="M548" s="37">
        <v>0</v>
      </c>
      <c r="N548" s="37">
        <v>0</v>
      </c>
      <c r="O548" s="37">
        <v>0</v>
      </c>
      <c r="P548" s="37">
        <v>0</v>
      </c>
    </row>
    <row r="549" spans="1:16" ht="12.75" customHeight="1" thickBot="1" x14ac:dyDescent="0.3">
      <c r="A549" s="143"/>
      <c r="B549" s="159"/>
      <c r="C549" s="37" t="s">
        <v>30</v>
      </c>
      <c r="D549" s="37">
        <v>373.80900000000003</v>
      </c>
      <c r="E549" s="37">
        <v>318.29500000000002</v>
      </c>
      <c r="F549" s="37">
        <v>318.34500000000003</v>
      </c>
      <c r="G549" s="37">
        <v>165.41900000000001</v>
      </c>
      <c r="H549" s="37">
        <v>24.896000000000001</v>
      </c>
      <c r="I549" s="37">
        <v>0</v>
      </c>
      <c r="J549" s="37">
        <v>0</v>
      </c>
      <c r="K549" s="37">
        <v>0</v>
      </c>
      <c r="L549" s="37">
        <v>0</v>
      </c>
      <c r="M549" s="37">
        <v>173.84800000000001</v>
      </c>
      <c r="N549" s="37">
        <v>228.696</v>
      </c>
      <c r="O549" s="37">
        <v>330.01600000000002</v>
      </c>
      <c r="P549" s="37">
        <v>1933.3240000000001</v>
      </c>
    </row>
    <row r="550" spans="1:16" ht="12.75" customHeight="1" thickBot="1" x14ac:dyDescent="0.3">
      <c r="A550" s="143"/>
      <c r="B550" s="159"/>
      <c r="C550" s="37" t="s">
        <v>31</v>
      </c>
      <c r="D550" s="37">
        <v>8633.1849999999995</v>
      </c>
      <c r="E550" s="37">
        <v>7403.55</v>
      </c>
      <c r="F550" s="37">
        <v>7445.1840000000002</v>
      </c>
      <c r="G550" s="37">
        <v>4149.317</v>
      </c>
      <c r="H550" s="37">
        <v>1030.825</v>
      </c>
      <c r="I550" s="37">
        <v>437.988</v>
      </c>
      <c r="J550" s="37">
        <v>452.61500000000001</v>
      </c>
      <c r="K550" s="37">
        <v>452.61500000000001</v>
      </c>
      <c r="L550" s="37">
        <v>437.99299999999999</v>
      </c>
      <c r="M550" s="37">
        <v>4350.17</v>
      </c>
      <c r="N550" s="37">
        <v>5504.6949999999997</v>
      </c>
      <c r="O550" s="37">
        <v>7695.2870000000003</v>
      </c>
      <c r="P550" s="37">
        <v>47993.423999999999</v>
      </c>
    </row>
    <row r="551" spans="1:16" ht="12.75" customHeight="1" thickBot="1" x14ac:dyDescent="0.3">
      <c r="A551" s="138" t="s">
        <v>36</v>
      </c>
      <c r="B551" s="139"/>
      <c r="C551" s="37" t="s">
        <v>26</v>
      </c>
      <c r="D551" s="37">
        <v>63565.495000000003</v>
      </c>
      <c r="E551" s="37">
        <v>54682.542999999998</v>
      </c>
      <c r="F551" s="37">
        <v>55107.493000000002</v>
      </c>
      <c r="G551" s="37">
        <v>31525.371999999999</v>
      </c>
      <c r="H551" s="37">
        <v>5470.7110000000002</v>
      </c>
      <c r="I551" s="37">
        <v>0</v>
      </c>
      <c r="J551" s="37">
        <v>0</v>
      </c>
      <c r="K551" s="37">
        <v>0</v>
      </c>
      <c r="L551" s="37">
        <v>0</v>
      </c>
      <c r="M551" s="37">
        <v>33006.815999999999</v>
      </c>
      <c r="N551" s="37">
        <v>41177.199000000001</v>
      </c>
      <c r="O551" s="37">
        <v>56864.237999999998</v>
      </c>
      <c r="P551" s="37">
        <v>341399.86700000003</v>
      </c>
    </row>
    <row r="552" spans="1:16" ht="12.75" customHeight="1" thickBot="1" x14ac:dyDescent="0.3">
      <c r="A552" s="140"/>
      <c r="B552" s="141"/>
      <c r="C552" s="37" t="s">
        <v>27</v>
      </c>
      <c r="D552" s="37">
        <v>11025.231</v>
      </c>
      <c r="E552" s="37">
        <v>10316.898999999999</v>
      </c>
      <c r="F552" s="37">
        <v>11025.513000000001</v>
      </c>
      <c r="G552" s="37">
        <v>10671.169</v>
      </c>
      <c r="H552" s="37">
        <v>10268.812</v>
      </c>
      <c r="I552" s="37">
        <v>9768.8289999999997</v>
      </c>
      <c r="J552" s="37">
        <v>10092.793</v>
      </c>
      <c r="K552" s="36">
        <v>10092.793</v>
      </c>
      <c r="L552" s="37">
        <v>9925.6119999999992</v>
      </c>
      <c r="M552" s="37">
        <v>11025.513000000001</v>
      </c>
      <c r="N552" s="37">
        <v>10671.169</v>
      </c>
      <c r="O552" s="37">
        <v>11025.513000000001</v>
      </c>
      <c r="P552" s="37">
        <v>125909.84600000001</v>
      </c>
    </row>
    <row r="553" spans="1:16" ht="12.75" customHeight="1" thickBot="1" x14ac:dyDescent="0.3">
      <c r="A553" s="140"/>
      <c r="B553" s="141"/>
      <c r="C553" s="37" t="s">
        <v>28</v>
      </c>
      <c r="D553" s="37">
        <v>1463.261</v>
      </c>
      <c r="E553" s="37">
        <v>1248.924</v>
      </c>
      <c r="F553" s="37">
        <v>1251.4480000000001</v>
      </c>
      <c r="G553" s="37">
        <v>666.25599999999997</v>
      </c>
      <c r="H553" s="37">
        <v>104.306</v>
      </c>
      <c r="I553" s="37">
        <v>0</v>
      </c>
      <c r="J553" s="37">
        <v>0</v>
      </c>
      <c r="K553" s="37">
        <v>0</v>
      </c>
      <c r="L553" s="37">
        <v>0</v>
      </c>
      <c r="M553" s="37">
        <v>699.61199999999997</v>
      </c>
      <c r="N553" s="37">
        <v>907.91399999999999</v>
      </c>
      <c r="O553" s="37">
        <v>1296.0409999999999</v>
      </c>
      <c r="P553" s="37">
        <v>7637.7619999999997</v>
      </c>
    </row>
    <row r="554" spans="1:16" ht="12.75" customHeight="1" thickBot="1" x14ac:dyDescent="0.3">
      <c r="A554" s="140"/>
      <c r="B554" s="141"/>
      <c r="C554" s="37" t="s">
        <v>29</v>
      </c>
      <c r="D554" s="37">
        <v>0</v>
      </c>
      <c r="E554" s="37">
        <v>0</v>
      </c>
      <c r="F554" s="37">
        <v>0</v>
      </c>
      <c r="G554" s="37">
        <v>0</v>
      </c>
      <c r="H554" s="37">
        <v>0</v>
      </c>
      <c r="I554" s="37">
        <v>0</v>
      </c>
      <c r="J554" s="37">
        <v>0</v>
      </c>
      <c r="K554" s="37">
        <v>0</v>
      </c>
      <c r="L554" s="37">
        <v>0</v>
      </c>
      <c r="M554" s="37">
        <v>0</v>
      </c>
      <c r="N554" s="37">
        <v>0</v>
      </c>
      <c r="O554" s="37">
        <v>0</v>
      </c>
      <c r="P554" s="37">
        <v>0</v>
      </c>
    </row>
    <row r="555" spans="1:16" ht="12.75" customHeight="1" thickBot="1" x14ac:dyDescent="0.3">
      <c r="A555" s="140"/>
      <c r="B555" s="141"/>
      <c r="C555" s="37" t="s">
        <v>30</v>
      </c>
      <c r="D555" s="37">
        <v>556.16600000000005</v>
      </c>
      <c r="E555" s="37">
        <v>475.57900000000001</v>
      </c>
      <c r="F555" s="37">
        <v>476.03199999999998</v>
      </c>
      <c r="G555" s="37">
        <v>249.989</v>
      </c>
      <c r="H555" s="37">
        <v>38.29</v>
      </c>
      <c r="I555" s="37">
        <v>0</v>
      </c>
      <c r="J555" s="37">
        <v>0</v>
      </c>
      <c r="K555" s="37">
        <v>0</v>
      </c>
      <c r="L555" s="37">
        <v>0</v>
      </c>
      <c r="M555" s="37">
        <v>262.16500000000002</v>
      </c>
      <c r="N555" s="37">
        <v>342.84699999999998</v>
      </c>
      <c r="O555" s="37">
        <v>492.43799999999999</v>
      </c>
      <c r="P555" s="37">
        <v>2893.5059999999999</v>
      </c>
    </row>
    <row r="556" spans="1:16" ht="12.75" customHeight="1" thickBot="1" x14ac:dyDescent="0.3">
      <c r="A556" s="140"/>
      <c r="B556" s="141"/>
      <c r="C556" s="37" t="s">
        <v>31</v>
      </c>
      <c r="D556" s="37">
        <v>76610.153000000006</v>
      </c>
      <c r="E556" s="37">
        <v>66723.945000000007</v>
      </c>
      <c r="F556" s="37">
        <v>67860.486000000004</v>
      </c>
      <c r="G556" s="37">
        <v>43112.786</v>
      </c>
      <c r="H556" s="37">
        <v>15882.119000000001</v>
      </c>
      <c r="I556" s="37">
        <v>9768.8289999999997</v>
      </c>
      <c r="J556" s="37">
        <v>10092.793</v>
      </c>
      <c r="K556" s="36">
        <v>10092.793</v>
      </c>
      <c r="L556" s="37">
        <v>9925.6119999999992</v>
      </c>
      <c r="M556" s="37">
        <v>44994.106</v>
      </c>
      <c r="N556" s="37">
        <v>53099.129000000001</v>
      </c>
      <c r="O556" s="37">
        <v>69678.23</v>
      </c>
      <c r="P556" s="37">
        <v>477840.98100000003</v>
      </c>
    </row>
    <row r="557" spans="1:16" ht="12.75" customHeight="1" thickBot="1" x14ac:dyDescent="0.3">
      <c r="A557" s="163" t="s">
        <v>58</v>
      </c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  <c r="L557" s="164"/>
      <c r="M557" s="164"/>
      <c r="N557" s="164"/>
      <c r="O557" s="164"/>
      <c r="P557" s="165"/>
    </row>
    <row r="558" spans="1:16" ht="12.75" customHeight="1" thickBot="1" x14ac:dyDescent="0.3">
      <c r="A558" s="179" t="s">
        <v>8</v>
      </c>
      <c r="B558" s="183" t="s">
        <v>9</v>
      </c>
      <c r="C558" s="151"/>
      <c r="D558" s="153" t="s">
        <v>115</v>
      </c>
      <c r="E558" s="154"/>
      <c r="F558" s="154"/>
      <c r="G558" s="154"/>
      <c r="H558" s="154"/>
      <c r="I558" s="154"/>
      <c r="J558" s="154"/>
      <c r="K558" s="154"/>
      <c r="L558" s="154"/>
      <c r="M558" s="154"/>
      <c r="N558" s="154"/>
      <c r="O558" s="154"/>
      <c r="P558" s="155"/>
    </row>
    <row r="559" spans="1:16" ht="12.75" customHeight="1" thickBot="1" x14ac:dyDescent="0.3">
      <c r="A559" s="180"/>
      <c r="B559" s="182"/>
      <c r="C559" s="152"/>
      <c r="D559" s="36" t="s">
        <v>10</v>
      </c>
      <c r="E559" s="37" t="s">
        <v>11</v>
      </c>
      <c r="F559" s="35" t="s">
        <v>12</v>
      </c>
      <c r="G559" s="36" t="s">
        <v>13</v>
      </c>
      <c r="H559" s="35" t="s">
        <v>14</v>
      </c>
      <c r="I559" s="35" t="s">
        <v>15</v>
      </c>
      <c r="J559" s="35" t="s">
        <v>16</v>
      </c>
      <c r="K559" s="36" t="s">
        <v>17</v>
      </c>
      <c r="L559" s="37" t="s">
        <v>18</v>
      </c>
      <c r="M559" s="36" t="s">
        <v>19</v>
      </c>
      <c r="N559" s="36" t="s">
        <v>20</v>
      </c>
      <c r="O559" s="36" t="s">
        <v>21</v>
      </c>
      <c r="P559" s="35" t="s">
        <v>22</v>
      </c>
    </row>
    <row r="560" spans="1:16" ht="12.75" customHeight="1" thickBot="1" x14ac:dyDescent="0.3">
      <c r="A560" s="142" t="s">
        <v>24</v>
      </c>
      <c r="B560" s="151" t="s">
        <v>38</v>
      </c>
      <c r="C560" s="37" t="s">
        <v>26</v>
      </c>
      <c r="D560" s="37">
        <v>836.87400000000002</v>
      </c>
      <c r="E560" s="37">
        <v>716.76900000000001</v>
      </c>
      <c r="F560" s="37">
        <v>720.11599999999999</v>
      </c>
      <c r="G560" s="37">
        <v>396.57499999999999</v>
      </c>
      <c r="H560" s="37">
        <v>65.313999999999993</v>
      </c>
      <c r="I560" s="37">
        <v>0</v>
      </c>
      <c r="J560" s="37">
        <v>0</v>
      </c>
      <c r="K560" s="37">
        <v>0</v>
      </c>
      <c r="L560" s="37">
        <v>0</v>
      </c>
      <c r="M560" s="37">
        <v>415.93599999999998</v>
      </c>
      <c r="N560" s="37">
        <v>529.78300000000002</v>
      </c>
      <c r="O560" s="37">
        <v>744.69799999999998</v>
      </c>
      <c r="P560" s="37">
        <v>4426.0649999999996</v>
      </c>
    </row>
    <row r="561" spans="1:16" ht="12.75" customHeight="1" thickBot="1" x14ac:dyDescent="0.3">
      <c r="A561" s="143"/>
      <c r="B561" s="159"/>
      <c r="C561" s="37" t="s">
        <v>27</v>
      </c>
      <c r="D561" s="37">
        <v>44.335999999999999</v>
      </c>
      <c r="E561" s="37">
        <v>41.476999999999997</v>
      </c>
      <c r="F561" s="37">
        <v>44.335999999999999</v>
      </c>
      <c r="G561" s="37">
        <v>42.905999999999999</v>
      </c>
      <c r="H561" s="37">
        <v>28.13</v>
      </c>
      <c r="I561" s="37">
        <v>21.766999999999999</v>
      </c>
      <c r="J561" s="37">
        <v>12.335000000000001</v>
      </c>
      <c r="K561" s="37">
        <v>22.492000000000001</v>
      </c>
      <c r="L561" s="37">
        <v>21.766999999999999</v>
      </c>
      <c r="M561" s="37">
        <v>44.335999999999999</v>
      </c>
      <c r="N561" s="37">
        <v>42.905999999999999</v>
      </c>
      <c r="O561" s="37">
        <v>44.335999999999999</v>
      </c>
      <c r="P561" s="37">
        <v>411.12400000000002</v>
      </c>
    </row>
    <row r="562" spans="1:16" ht="12.75" customHeight="1" thickBot="1" x14ac:dyDescent="0.3">
      <c r="A562" s="143"/>
      <c r="B562" s="159"/>
      <c r="C562" s="37" t="s">
        <v>28</v>
      </c>
      <c r="D562" s="37">
        <v>115.04600000000001</v>
      </c>
      <c r="E562" s="37">
        <v>97.831999999999994</v>
      </c>
      <c r="F562" s="37">
        <v>97.754999999999995</v>
      </c>
      <c r="G562" s="37">
        <v>50.125</v>
      </c>
      <c r="H562" s="37">
        <v>7.3769999999999998</v>
      </c>
      <c r="I562" s="37">
        <v>0</v>
      </c>
      <c r="J562" s="37">
        <v>0</v>
      </c>
      <c r="K562" s="37">
        <v>0</v>
      </c>
      <c r="L562" s="37">
        <v>0</v>
      </c>
      <c r="M562" s="37">
        <v>52.706000000000003</v>
      </c>
      <c r="N562" s="37">
        <v>69.853999999999999</v>
      </c>
      <c r="O562" s="37">
        <v>101.395</v>
      </c>
      <c r="P562" s="37">
        <v>592.09</v>
      </c>
    </row>
    <row r="563" spans="1:16" ht="12.75" customHeight="1" thickBot="1" x14ac:dyDescent="0.3">
      <c r="A563" s="143"/>
      <c r="B563" s="159"/>
      <c r="C563" s="37" t="s">
        <v>29</v>
      </c>
      <c r="D563" s="37">
        <v>0</v>
      </c>
      <c r="E563" s="37">
        <v>0</v>
      </c>
      <c r="F563" s="37">
        <v>0</v>
      </c>
      <c r="G563" s="37">
        <v>0</v>
      </c>
      <c r="H563" s="37">
        <v>0</v>
      </c>
      <c r="I563" s="37">
        <v>0</v>
      </c>
      <c r="J563" s="37">
        <v>0</v>
      </c>
      <c r="K563" s="37">
        <v>0</v>
      </c>
      <c r="L563" s="37">
        <v>0</v>
      </c>
      <c r="M563" s="37">
        <v>0</v>
      </c>
      <c r="N563" s="37">
        <v>0</v>
      </c>
      <c r="O563" s="37">
        <v>0</v>
      </c>
      <c r="P563" s="37">
        <v>0</v>
      </c>
    </row>
    <row r="564" spans="1:16" ht="12.75" customHeight="1" thickBot="1" x14ac:dyDescent="0.3">
      <c r="A564" s="143"/>
      <c r="B564" s="159"/>
      <c r="C564" s="37" t="s">
        <v>30</v>
      </c>
      <c r="D564" s="37">
        <v>5.8789999999999996</v>
      </c>
      <c r="E564" s="37">
        <v>4.9989999999999997</v>
      </c>
      <c r="F564" s="37">
        <v>4.9969999999999999</v>
      </c>
      <c r="G564" s="37">
        <v>2.57</v>
      </c>
      <c r="H564" s="37">
        <v>0.38100000000000001</v>
      </c>
      <c r="I564" s="37">
        <v>0</v>
      </c>
      <c r="J564" s="37">
        <v>0</v>
      </c>
      <c r="K564" s="37">
        <v>0</v>
      </c>
      <c r="L564" s="37">
        <v>0</v>
      </c>
      <c r="M564" s="37">
        <v>2.702</v>
      </c>
      <c r="N564" s="37">
        <v>3.5750000000000002</v>
      </c>
      <c r="O564" s="37">
        <v>5.1829999999999998</v>
      </c>
      <c r="P564" s="37">
        <v>30.286000000000001</v>
      </c>
    </row>
    <row r="565" spans="1:16" ht="12.75" customHeight="1" thickBot="1" x14ac:dyDescent="0.3">
      <c r="A565" s="143"/>
      <c r="B565" s="159"/>
      <c r="C565" s="37" t="s">
        <v>31</v>
      </c>
      <c r="D565" s="37">
        <v>1002.135</v>
      </c>
      <c r="E565" s="37">
        <v>861.077</v>
      </c>
      <c r="F565" s="37">
        <v>867.20399999999995</v>
      </c>
      <c r="G565" s="37">
        <v>492.17599999999999</v>
      </c>
      <c r="H565" s="37">
        <v>101.202</v>
      </c>
      <c r="I565" s="37">
        <v>21.766999999999999</v>
      </c>
      <c r="J565" s="37">
        <v>12.335000000000001</v>
      </c>
      <c r="K565" s="37">
        <v>22.492000000000001</v>
      </c>
      <c r="L565" s="37">
        <v>21.766999999999999</v>
      </c>
      <c r="M565" s="37">
        <v>515.67999999999995</v>
      </c>
      <c r="N565" s="37">
        <v>646.11800000000005</v>
      </c>
      <c r="O565" s="37">
        <v>895.61199999999997</v>
      </c>
      <c r="P565" s="37">
        <v>5459.5649999999996</v>
      </c>
    </row>
    <row r="566" spans="1:16" ht="12.75" customHeight="1" thickBot="1" x14ac:dyDescent="0.3">
      <c r="A566" s="142" t="s">
        <v>32</v>
      </c>
      <c r="B566" s="151" t="s">
        <v>0</v>
      </c>
      <c r="C566" s="37" t="s">
        <v>26</v>
      </c>
      <c r="D566" s="37">
        <v>2.95</v>
      </c>
      <c r="E566" s="37">
        <v>2.5419999999999998</v>
      </c>
      <c r="F566" s="37">
        <v>2.5659999999999998</v>
      </c>
      <c r="G566" s="37">
        <v>1.496</v>
      </c>
      <c r="H566" s="37">
        <v>0.26600000000000001</v>
      </c>
      <c r="I566" s="37">
        <v>0</v>
      </c>
      <c r="J566" s="37">
        <v>0</v>
      </c>
      <c r="K566" s="37">
        <v>0</v>
      </c>
      <c r="L566" s="37">
        <v>0</v>
      </c>
      <c r="M566" s="37">
        <v>1.5660000000000001</v>
      </c>
      <c r="N566" s="37">
        <v>1.9339999999999999</v>
      </c>
      <c r="O566" s="37">
        <v>2.6469999999999998</v>
      </c>
      <c r="P566" s="37">
        <v>15.967000000000001</v>
      </c>
    </row>
    <row r="567" spans="1:16" ht="12.75" customHeight="1" thickBot="1" x14ac:dyDescent="0.3">
      <c r="A567" s="143"/>
      <c r="B567" s="159"/>
      <c r="C567" s="37" t="s">
        <v>27</v>
      </c>
      <c r="D567" s="37">
        <v>0</v>
      </c>
      <c r="E567" s="37">
        <v>0</v>
      </c>
      <c r="F567" s="37">
        <v>0</v>
      </c>
      <c r="G567" s="37">
        <v>0</v>
      </c>
      <c r="H567" s="37">
        <v>0</v>
      </c>
      <c r="I567" s="37">
        <v>0</v>
      </c>
      <c r="J567" s="37">
        <v>0</v>
      </c>
      <c r="K567" s="37">
        <v>0</v>
      </c>
      <c r="L567" s="37">
        <v>0</v>
      </c>
      <c r="M567" s="37">
        <v>0</v>
      </c>
      <c r="N567" s="37">
        <v>0</v>
      </c>
      <c r="O567" s="37">
        <v>0</v>
      </c>
      <c r="P567" s="37">
        <v>0</v>
      </c>
    </row>
    <row r="568" spans="1:16" ht="12.75" customHeight="1" thickBot="1" x14ac:dyDescent="0.3">
      <c r="A568" s="143"/>
      <c r="B568" s="159"/>
      <c r="C568" s="37" t="s">
        <v>28</v>
      </c>
      <c r="D568" s="37">
        <v>0</v>
      </c>
      <c r="E568" s="37">
        <v>0</v>
      </c>
      <c r="F568" s="37">
        <v>0</v>
      </c>
      <c r="G568" s="37">
        <v>0</v>
      </c>
      <c r="H568" s="37">
        <v>0</v>
      </c>
      <c r="I568" s="37">
        <v>0</v>
      </c>
      <c r="J568" s="37">
        <v>0</v>
      </c>
      <c r="K568" s="37">
        <v>0</v>
      </c>
      <c r="L568" s="37">
        <v>0</v>
      </c>
      <c r="M568" s="37">
        <v>0</v>
      </c>
      <c r="N568" s="37">
        <v>0</v>
      </c>
      <c r="O568" s="37">
        <v>0</v>
      </c>
      <c r="P568" s="37">
        <v>0</v>
      </c>
    </row>
    <row r="569" spans="1:16" ht="12.75" customHeight="1" thickBot="1" x14ac:dyDescent="0.3">
      <c r="A569" s="143"/>
      <c r="B569" s="159"/>
      <c r="C569" s="37" t="s">
        <v>29</v>
      </c>
      <c r="D569" s="37">
        <v>0</v>
      </c>
      <c r="E569" s="37">
        <v>0</v>
      </c>
      <c r="F569" s="37">
        <v>0</v>
      </c>
      <c r="G569" s="37">
        <v>0</v>
      </c>
      <c r="H569" s="37">
        <v>0</v>
      </c>
      <c r="I569" s="37">
        <v>0</v>
      </c>
      <c r="J569" s="37">
        <v>0</v>
      </c>
      <c r="K569" s="37">
        <v>0</v>
      </c>
      <c r="L569" s="37">
        <v>0</v>
      </c>
      <c r="M569" s="37">
        <v>0</v>
      </c>
      <c r="N569" s="37">
        <v>0</v>
      </c>
      <c r="O569" s="37">
        <v>0</v>
      </c>
      <c r="P569" s="37">
        <v>0</v>
      </c>
    </row>
    <row r="570" spans="1:16" ht="12.75" customHeight="1" thickBot="1" x14ac:dyDescent="0.3">
      <c r="A570" s="143"/>
      <c r="B570" s="159"/>
      <c r="C570" s="37" t="s">
        <v>30</v>
      </c>
      <c r="D570" s="37">
        <v>8.8999999999999996E-2</v>
      </c>
      <c r="E570" s="37">
        <v>7.5999999999999998E-2</v>
      </c>
      <c r="F570" s="37">
        <v>7.6999999999999999E-2</v>
      </c>
      <c r="G570" s="37">
        <v>4.4999999999999998E-2</v>
      </c>
      <c r="H570" s="37">
        <v>8.0000000000000002E-3</v>
      </c>
      <c r="I570" s="37">
        <v>0</v>
      </c>
      <c r="J570" s="37">
        <v>0</v>
      </c>
      <c r="K570" s="37">
        <v>0</v>
      </c>
      <c r="L570" s="37">
        <v>0</v>
      </c>
      <c r="M570" s="37">
        <v>4.7E-2</v>
      </c>
      <c r="N570" s="37">
        <v>5.8000000000000003E-2</v>
      </c>
      <c r="O570" s="37">
        <v>7.9000000000000001E-2</v>
      </c>
      <c r="P570" s="37">
        <v>0.47899999999999998</v>
      </c>
    </row>
    <row r="571" spans="1:16" ht="12.75" customHeight="1" thickBot="1" x14ac:dyDescent="0.3">
      <c r="A571" s="143"/>
      <c r="B571" s="159"/>
      <c r="C571" s="37" t="s">
        <v>31</v>
      </c>
      <c r="D571" s="37">
        <v>3.0390000000000001</v>
      </c>
      <c r="E571" s="37">
        <v>2.6179999999999999</v>
      </c>
      <c r="F571" s="37">
        <v>2.6429999999999998</v>
      </c>
      <c r="G571" s="37">
        <v>1.5409999999999999</v>
      </c>
      <c r="H571" s="37">
        <v>0.27400000000000002</v>
      </c>
      <c r="I571" s="37">
        <v>0</v>
      </c>
      <c r="J571" s="37">
        <v>0</v>
      </c>
      <c r="K571" s="37">
        <v>0</v>
      </c>
      <c r="L571" s="37">
        <v>0</v>
      </c>
      <c r="M571" s="37">
        <v>1.613</v>
      </c>
      <c r="N571" s="37">
        <v>1.992</v>
      </c>
      <c r="O571" s="37">
        <v>2.726</v>
      </c>
      <c r="P571" s="37">
        <v>16.446000000000002</v>
      </c>
    </row>
    <row r="572" spans="1:16" ht="12.75" customHeight="1" thickBot="1" x14ac:dyDescent="0.3">
      <c r="A572" s="142" t="s">
        <v>34</v>
      </c>
      <c r="B572" s="151" t="s">
        <v>25</v>
      </c>
      <c r="C572" s="37" t="s">
        <v>26</v>
      </c>
      <c r="D572" s="37">
        <v>5976.3509999999997</v>
      </c>
      <c r="E572" s="37">
        <v>5150.41</v>
      </c>
      <c r="F572" s="37">
        <v>5198.6090000000004</v>
      </c>
      <c r="G572" s="37">
        <v>3030.43</v>
      </c>
      <c r="H572" s="37">
        <v>538.74</v>
      </c>
      <c r="I572" s="37">
        <v>0</v>
      </c>
      <c r="J572" s="37">
        <v>0</v>
      </c>
      <c r="K572" s="37">
        <v>0</v>
      </c>
      <c r="L572" s="37">
        <v>0</v>
      </c>
      <c r="M572" s="37">
        <v>3172.38</v>
      </c>
      <c r="N572" s="37">
        <v>3917.7689999999998</v>
      </c>
      <c r="O572" s="37">
        <v>5362.3410000000003</v>
      </c>
      <c r="P572" s="37">
        <v>32347.03</v>
      </c>
    </row>
    <row r="573" spans="1:16" ht="12.75" customHeight="1" thickBot="1" x14ac:dyDescent="0.3">
      <c r="A573" s="143"/>
      <c r="B573" s="159"/>
      <c r="C573" s="37" t="s">
        <v>27</v>
      </c>
      <c r="D573" s="37">
        <v>934.01700000000005</v>
      </c>
      <c r="E573" s="37">
        <v>873.76</v>
      </c>
      <c r="F573" s="37">
        <v>934.01700000000005</v>
      </c>
      <c r="G573" s="37">
        <v>903.88900000000001</v>
      </c>
      <c r="H573" s="37">
        <v>781.46199999999999</v>
      </c>
      <c r="I573" s="37">
        <v>723.78099999999995</v>
      </c>
      <c r="J573" s="37">
        <v>410.142</v>
      </c>
      <c r="K573" s="37">
        <v>747.90599999999995</v>
      </c>
      <c r="L573" s="37">
        <v>748.38599999999997</v>
      </c>
      <c r="M573" s="37">
        <v>934.01700000000005</v>
      </c>
      <c r="N573" s="37">
        <v>903.88900000000001</v>
      </c>
      <c r="O573" s="37">
        <v>934.01700000000005</v>
      </c>
      <c r="P573" s="37">
        <v>9829.2829999999994</v>
      </c>
    </row>
    <row r="574" spans="1:16" ht="12.75" customHeight="1" thickBot="1" x14ac:dyDescent="0.3">
      <c r="A574" s="143"/>
      <c r="B574" s="159"/>
      <c r="C574" s="37" t="s">
        <v>28</v>
      </c>
      <c r="D574" s="37">
        <v>0</v>
      </c>
      <c r="E574" s="37">
        <v>0</v>
      </c>
      <c r="F574" s="37">
        <v>0</v>
      </c>
      <c r="G574" s="37">
        <v>0</v>
      </c>
      <c r="H574" s="37">
        <v>0</v>
      </c>
      <c r="I574" s="37">
        <v>0</v>
      </c>
      <c r="J574" s="37">
        <v>0</v>
      </c>
      <c r="K574" s="37">
        <v>0</v>
      </c>
      <c r="L574" s="37">
        <v>0</v>
      </c>
      <c r="M574" s="37">
        <v>0</v>
      </c>
      <c r="N574" s="37">
        <v>0</v>
      </c>
      <c r="O574" s="37">
        <v>0</v>
      </c>
      <c r="P574" s="37">
        <v>0</v>
      </c>
    </row>
    <row r="575" spans="1:16" ht="12.75" customHeight="1" thickBot="1" x14ac:dyDescent="0.3">
      <c r="A575" s="143"/>
      <c r="B575" s="159"/>
      <c r="C575" s="37" t="s">
        <v>29</v>
      </c>
      <c r="D575" s="37">
        <v>0</v>
      </c>
      <c r="E575" s="37">
        <v>0</v>
      </c>
      <c r="F575" s="37">
        <v>0</v>
      </c>
      <c r="G575" s="37">
        <v>0</v>
      </c>
      <c r="H575" s="37">
        <v>0</v>
      </c>
      <c r="I575" s="37">
        <v>0</v>
      </c>
      <c r="J575" s="37">
        <v>0</v>
      </c>
      <c r="K575" s="37">
        <v>0</v>
      </c>
      <c r="L575" s="37">
        <v>0</v>
      </c>
      <c r="M575" s="37">
        <v>0</v>
      </c>
      <c r="N575" s="37">
        <v>0</v>
      </c>
      <c r="O575" s="37">
        <v>0</v>
      </c>
      <c r="P575" s="37">
        <v>0</v>
      </c>
    </row>
    <row r="576" spans="1:16" ht="12.75" customHeight="1" thickBot="1" x14ac:dyDescent="0.3">
      <c r="A576" s="143"/>
      <c r="B576" s="159"/>
      <c r="C576" s="37" t="s">
        <v>30</v>
      </c>
      <c r="D576" s="37">
        <v>0</v>
      </c>
      <c r="E576" s="37">
        <v>0</v>
      </c>
      <c r="F576" s="37">
        <v>0</v>
      </c>
      <c r="G576" s="37">
        <v>0</v>
      </c>
      <c r="H576" s="37">
        <v>0</v>
      </c>
      <c r="I576" s="37">
        <v>0</v>
      </c>
      <c r="J576" s="37">
        <v>0</v>
      </c>
      <c r="K576" s="37">
        <v>0</v>
      </c>
      <c r="L576" s="37">
        <v>0</v>
      </c>
      <c r="M576" s="37">
        <v>0</v>
      </c>
      <c r="N576" s="37">
        <v>0</v>
      </c>
      <c r="O576" s="37">
        <v>0</v>
      </c>
      <c r="P576" s="37">
        <v>0</v>
      </c>
    </row>
    <row r="577" spans="1:16" ht="12.75" customHeight="1" thickBot="1" x14ac:dyDescent="0.3">
      <c r="A577" s="143"/>
      <c r="B577" s="159"/>
      <c r="C577" s="37" t="s">
        <v>31</v>
      </c>
      <c r="D577" s="37">
        <v>6910.3680000000004</v>
      </c>
      <c r="E577" s="37">
        <v>6024.17</v>
      </c>
      <c r="F577" s="37">
        <v>6132.6260000000002</v>
      </c>
      <c r="G577" s="37">
        <v>3934.319</v>
      </c>
      <c r="H577" s="37">
        <v>1320.202</v>
      </c>
      <c r="I577" s="37">
        <v>723.78099999999995</v>
      </c>
      <c r="J577" s="37">
        <v>410.142</v>
      </c>
      <c r="K577" s="37">
        <v>747.90599999999995</v>
      </c>
      <c r="L577" s="37">
        <v>748.38599999999997</v>
      </c>
      <c r="M577" s="37">
        <v>4106.3969999999999</v>
      </c>
      <c r="N577" s="37">
        <v>4821.6580000000004</v>
      </c>
      <c r="O577" s="37">
        <v>6296.3580000000002</v>
      </c>
      <c r="P577" s="37">
        <v>42176.313000000002</v>
      </c>
    </row>
    <row r="578" spans="1:16" ht="12.75" customHeight="1" thickBot="1" x14ac:dyDescent="0.3">
      <c r="A578" s="142" t="s">
        <v>39</v>
      </c>
      <c r="B578" s="151" t="s">
        <v>1</v>
      </c>
      <c r="C578" s="37" t="s">
        <v>26</v>
      </c>
      <c r="D578" s="37">
        <v>3171.0079999999998</v>
      </c>
      <c r="E578" s="37">
        <v>2732.7710000000002</v>
      </c>
      <c r="F578" s="37">
        <v>2758.3389999999999</v>
      </c>
      <c r="G578" s="37">
        <v>1607.925</v>
      </c>
      <c r="H578" s="37">
        <v>285.851</v>
      </c>
      <c r="I578" s="37">
        <v>0</v>
      </c>
      <c r="J578" s="37">
        <v>0</v>
      </c>
      <c r="K578" s="37">
        <v>0</v>
      </c>
      <c r="L578" s="37">
        <v>0</v>
      </c>
      <c r="M578" s="37">
        <v>1683.242</v>
      </c>
      <c r="N578" s="37">
        <v>2078.741</v>
      </c>
      <c r="O578" s="37">
        <v>2845.2179999999998</v>
      </c>
      <c r="P578" s="37">
        <v>17163.095000000001</v>
      </c>
    </row>
    <row r="579" spans="1:16" ht="12.75" customHeight="1" thickBot="1" x14ac:dyDescent="0.3">
      <c r="A579" s="143"/>
      <c r="B579" s="159"/>
      <c r="C579" s="37" t="s">
        <v>27</v>
      </c>
      <c r="D579" s="37">
        <v>473.048</v>
      </c>
      <c r="E579" s="37">
        <v>442.529</v>
      </c>
      <c r="F579" s="37">
        <v>473.048</v>
      </c>
      <c r="G579" s="37">
        <v>457.78699999999998</v>
      </c>
      <c r="H579" s="37">
        <v>424.87900000000002</v>
      </c>
      <c r="I579" s="37">
        <v>395.39299999999997</v>
      </c>
      <c r="J579" s="37">
        <v>224.05799999999999</v>
      </c>
      <c r="K579" s="37">
        <v>408.577</v>
      </c>
      <c r="L579" s="37">
        <v>395.77</v>
      </c>
      <c r="M579" s="37">
        <v>473.048</v>
      </c>
      <c r="N579" s="37">
        <v>457.78699999999998</v>
      </c>
      <c r="O579" s="37">
        <v>473.048</v>
      </c>
      <c r="P579" s="37">
        <v>5098.9719999999998</v>
      </c>
    </row>
    <row r="580" spans="1:16" ht="12.75" customHeight="1" thickBot="1" x14ac:dyDescent="0.3">
      <c r="A580" s="143"/>
      <c r="B580" s="159"/>
      <c r="C580" s="37" t="s">
        <v>28</v>
      </c>
      <c r="D580" s="37">
        <v>0</v>
      </c>
      <c r="E580" s="37">
        <v>0</v>
      </c>
      <c r="F580" s="37">
        <v>0</v>
      </c>
      <c r="G580" s="37">
        <v>0</v>
      </c>
      <c r="H580" s="37">
        <v>0</v>
      </c>
      <c r="I580" s="37">
        <v>0</v>
      </c>
      <c r="J580" s="37">
        <v>0</v>
      </c>
      <c r="K580" s="37">
        <v>0</v>
      </c>
      <c r="L580" s="37">
        <v>0</v>
      </c>
      <c r="M580" s="37">
        <v>0</v>
      </c>
      <c r="N580" s="37">
        <v>0</v>
      </c>
      <c r="O580" s="37">
        <v>0</v>
      </c>
      <c r="P580" s="37">
        <v>0</v>
      </c>
    </row>
    <row r="581" spans="1:16" ht="12.75" customHeight="1" thickBot="1" x14ac:dyDescent="0.3">
      <c r="A581" s="143"/>
      <c r="B581" s="159"/>
      <c r="C581" s="37" t="s">
        <v>29</v>
      </c>
      <c r="D581" s="37">
        <v>0</v>
      </c>
      <c r="E581" s="37">
        <v>0</v>
      </c>
      <c r="F581" s="37">
        <v>0</v>
      </c>
      <c r="G581" s="37">
        <v>0</v>
      </c>
      <c r="H581" s="37">
        <v>0</v>
      </c>
      <c r="I581" s="37">
        <v>0</v>
      </c>
      <c r="J581" s="37">
        <v>0</v>
      </c>
      <c r="K581" s="37">
        <v>0</v>
      </c>
      <c r="L581" s="37">
        <v>0</v>
      </c>
      <c r="M581" s="37">
        <v>0</v>
      </c>
      <c r="N581" s="37">
        <v>0</v>
      </c>
      <c r="O581" s="37">
        <v>0</v>
      </c>
      <c r="P581" s="37">
        <v>0</v>
      </c>
    </row>
    <row r="582" spans="1:16" ht="12.75" customHeight="1" thickBot="1" x14ac:dyDescent="0.3">
      <c r="A582" s="143"/>
      <c r="B582" s="159"/>
      <c r="C582" s="37" t="s">
        <v>30</v>
      </c>
      <c r="D582" s="37">
        <v>0</v>
      </c>
      <c r="E582" s="37">
        <v>0</v>
      </c>
      <c r="F582" s="37">
        <v>0</v>
      </c>
      <c r="G582" s="37">
        <v>0</v>
      </c>
      <c r="H582" s="37">
        <v>0</v>
      </c>
      <c r="I582" s="37">
        <v>0</v>
      </c>
      <c r="J582" s="37">
        <v>0</v>
      </c>
      <c r="K582" s="37">
        <v>0</v>
      </c>
      <c r="L582" s="37">
        <v>0</v>
      </c>
      <c r="M582" s="37">
        <v>0</v>
      </c>
      <c r="N582" s="37">
        <v>0</v>
      </c>
      <c r="O582" s="37">
        <v>0</v>
      </c>
      <c r="P582" s="37">
        <v>0</v>
      </c>
    </row>
    <row r="583" spans="1:16" ht="12.75" customHeight="1" thickBot="1" x14ac:dyDescent="0.3">
      <c r="A583" s="143"/>
      <c r="B583" s="159"/>
      <c r="C583" s="37" t="s">
        <v>31</v>
      </c>
      <c r="D583" s="37">
        <v>3644.056</v>
      </c>
      <c r="E583" s="37">
        <v>3175.3</v>
      </c>
      <c r="F583" s="37">
        <v>3231.3870000000002</v>
      </c>
      <c r="G583" s="37">
        <v>2065.712</v>
      </c>
      <c r="H583" s="37">
        <v>710.73</v>
      </c>
      <c r="I583" s="37">
        <v>395.39299999999997</v>
      </c>
      <c r="J583" s="37">
        <v>224.05799999999999</v>
      </c>
      <c r="K583" s="37">
        <v>408.577</v>
      </c>
      <c r="L583" s="37">
        <v>395.77</v>
      </c>
      <c r="M583" s="37">
        <v>2156.29</v>
      </c>
      <c r="N583" s="37">
        <v>2536.5279999999998</v>
      </c>
      <c r="O583" s="37">
        <v>3318.2660000000001</v>
      </c>
      <c r="P583" s="37">
        <v>22262.066999999999</v>
      </c>
    </row>
    <row r="584" spans="1:16" ht="12.75" customHeight="1" thickBot="1" x14ac:dyDescent="0.3">
      <c r="A584" s="142" t="s">
        <v>40</v>
      </c>
      <c r="B584" s="151" t="s">
        <v>46</v>
      </c>
      <c r="C584" s="37" t="s">
        <v>26</v>
      </c>
      <c r="D584" s="37">
        <v>462.19200000000001</v>
      </c>
      <c r="E584" s="37">
        <v>397.65199999999999</v>
      </c>
      <c r="F584" s="37">
        <v>400.86799999999999</v>
      </c>
      <c r="G584" s="37">
        <v>230.203</v>
      </c>
      <c r="H584" s="37">
        <v>40.148000000000003</v>
      </c>
      <c r="I584" s="37">
        <v>0</v>
      </c>
      <c r="J584" s="37">
        <v>0</v>
      </c>
      <c r="K584" s="37">
        <v>0</v>
      </c>
      <c r="L584" s="37">
        <v>0</v>
      </c>
      <c r="M584" s="37">
        <v>241.102</v>
      </c>
      <c r="N584" s="37">
        <v>300.16800000000001</v>
      </c>
      <c r="O584" s="37">
        <v>413.77699999999999</v>
      </c>
      <c r="P584" s="37">
        <v>2486.11</v>
      </c>
    </row>
    <row r="585" spans="1:16" ht="12.75" customHeight="1" thickBot="1" x14ac:dyDescent="0.3">
      <c r="A585" s="143"/>
      <c r="B585" s="159"/>
      <c r="C585" s="37" t="s">
        <v>27</v>
      </c>
      <c r="D585" s="37">
        <v>57.899000000000001</v>
      </c>
      <c r="E585" s="37">
        <v>54.164000000000001</v>
      </c>
      <c r="F585" s="37">
        <v>57.899000000000001</v>
      </c>
      <c r="G585" s="37">
        <v>56.030999999999999</v>
      </c>
      <c r="H585" s="37">
        <v>57.9</v>
      </c>
      <c r="I585" s="37">
        <v>56.031999999999996</v>
      </c>
      <c r="J585" s="37">
        <v>31.751999999999999</v>
      </c>
      <c r="K585" s="37">
        <v>57.899000000000001</v>
      </c>
      <c r="L585" s="37">
        <v>56.031999999999996</v>
      </c>
      <c r="M585" s="37">
        <v>57.899000000000001</v>
      </c>
      <c r="N585" s="37">
        <v>56.030999999999999</v>
      </c>
      <c r="O585" s="37">
        <v>57.899000000000001</v>
      </c>
      <c r="P585" s="37">
        <v>657.43700000000001</v>
      </c>
    </row>
    <row r="586" spans="1:16" ht="12.75" customHeight="1" thickBot="1" x14ac:dyDescent="0.3">
      <c r="A586" s="143"/>
      <c r="B586" s="159"/>
      <c r="C586" s="37" t="s">
        <v>28</v>
      </c>
      <c r="D586" s="37">
        <v>80.534999999999997</v>
      </c>
      <c r="E586" s="37">
        <v>69.355999999999995</v>
      </c>
      <c r="F586" s="37">
        <v>69.966999999999999</v>
      </c>
      <c r="G586" s="37">
        <v>40.527000000000001</v>
      </c>
      <c r="H586" s="37">
        <v>7.1470000000000002</v>
      </c>
      <c r="I586" s="37">
        <v>0</v>
      </c>
      <c r="J586" s="37">
        <v>0</v>
      </c>
      <c r="K586" s="37">
        <v>0</v>
      </c>
      <c r="L586" s="37">
        <v>0</v>
      </c>
      <c r="M586" s="37">
        <v>42.433999999999997</v>
      </c>
      <c r="N586" s="37">
        <v>52.582999999999998</v>
      </c>
      <c r="O586" s="37">
        <v>72.191999999999993</v>
      </c>
      <c r="P586" s="37">
        <v>434.74099999999999</v>
      </c>
    </row>
    <row r="587" spans="1:16" ht="12.75" customHeight="1" thickBot="1" x14ac:dyDescent="0.3">
      <c r="A587" s="143"/>
      <c r="B587" s="159"/>
      <c r="C587" s="37" t="s">
        <v>29</v>
      </c>
      <c r="D587" s="37">
        <v>0</v>
      </c>
      <c r="E587" s="37">
        <v>0</v>
      </c>
      <c r="F587" s="37">
        <v>0</v>
      </c>
      <c r="G587" s="37">
        <v>0</v>
      </c>
      <c r="H587" s="37">
        <v>0</v>
      </c>
      <c r="I587" s="37">
        <v>0</v>
      </c>
      <c r="J587" s="37">
        <v>0</v>
      </c>
      <c r="K587" s="37">
        <v>0</v>
      </c>
      <c r="L587" s="37">
        <v>0</v>
      </c>
      <c r="M587" s="37">
        <v>0</v>
      </c>
      <c r="N587" s="37">
        <v>0</v>
      </c>
      <c r="O587" s="37">
        <v>0</v>
      </c>
      <c r="P587" s="37">
        <v>0</v>
      </c>
    </row>
    <row r="588" spans="1:16" ht="12.75" customHeight="1" thickBot="1" x14ac:dyDescent="0.3">
      <c r="A588" s="143"/>
      <c r="B588" s="159"/>
      <c r="C588" s="37" t="s">
        <v>30</v>
      </c>
      <c r="D588" s="37">
        <v>31.780999999999999</v>
      </c>
      <c r="E588" s="37">
        <v>27.376999999999999</v>
      </c>
      <c r="F588" s="37">
        <v>27.626999999999999</v>
      </c>
      <c r="G588" s="37">
        <v>16.050999999999998</v>
      </c>
      <c r="H588" s="37">
        <v>2.8420000000000001</v>
      </c>
      <c r="I588" s="37">
        <v>0</v>
      </c>
      <c r="J588" s="37">
        <v>0</v>
      </c>
      <c r="K588" s="37">
        <v>0</v>
      </c>
      <c r="L588" s="37">
        <v>0</v>
      </c>
      <c r="M588" s="37">
        <v>16.803999999999998</v>
      </c>
      <c r="N588" s="37">
        <v>20.788</v>
      </c>
      <c r="O588" s="37">
        <v>28.501000000000001</v>
      </c>
      <c r="P588" s="37">
        <v>171.77099999999999</v>
      </c>
    </row>
    <row r="589" spans="1:16" ht="12.75" customHeight="1" thickBot="1" x14ac:dyDescent="0.3">
      <c r="A589" s="143"/>
      <c r="B589" s="159"/>
      <c r="C589" s="37" t="s">
        <v>31</v>
      </c>
      <c r="D589" s="37">
        <v>632.40700000000004</v>
      </c>
      <c r="E589" s="37">
        <v>548.54899999999998</v>
      </c>
      <c r="F589" s="37">
        <v>556.36099999999999</v>
      </c>
      <c r="G589" s="37">
        <v>342.81200000000001</v>
      </c>
      <c r="H589" s="37">
        <v>108.03700000000001</v>
      </c>
      <c r="I589" s="37">
        <v>56.031999999999996</v>
      </c>
      <c r="J589" s="37">
        <v>31.751999999999999</v>
      </c>
      <c r="K589" s="37">
        <v>57.899000000000001</v>
      </c>
      <c r="L589" s="37">
        <v>56.031999999999996</v>
      </c>
      <c r="M589" s="37">
        <v>358.23899999999998</v>
      </c>
      <c r="N589" s="37">
        <v>429.57</v>
      </c>
      <c r="O589" s="37">
        <v>572.36900000000003</v>
      </c>
      <c r="P589" s="37">
        <v>3750.0590000000002</v>
      </c>
    </row>
    <row r="590" spans="1:16" ht="12.75" customHeight="1" thickBot="1" x14ac:dyDescent="0.3">
      <c r="A590" s="142" t="s">
        <v>41</v>
      </c>
      <c r="B590" s="151" t="s">
        <v>33</v>
      </c>
      <c r="C590" s="37" t="s">
        <v>26</v>
      </c>
      <c r="D590" s="37">
        <v>56.831000000000003</v>
      </c>
      <c r="E590" s="37">
        <v>48.168999999999997</v>
      </c>
      <c r="F590" s="37">
        <v>48.012</v>
      </c>
      <c r="G590" s="37">
        <v>23.78</v>
      </c>
      <c r="H590" s="37">
        <v>3.286</v>
      </c>
      <c r="I590" s="37">
        <v>0</v>
      </c>
      <c r="J590" s="37">
        <v>0</v>
      </c>
      <c r="K590" s="37">
        <v>0</v>
      </c>
      <c r="L590" s="37">
        <v>0</v>
      </c>
      <c r="M590" s="37">
        <v>25.036000000000001</v>
      </c>
      <c r="N590" s="37">
        <v>33.841999999999999</v>
      </c>
      <c r="O590" s="37">
        <v>49.868000000000002</v>
      </c>
      <c r="P590" s="37">
        <v>288.82400000000001</v>
      </c>
    </row>
    <row r="591" spans="1:16" ht="12.75" customHeight="1" thickBot="1" x14ac:dyDescent="0.3">
      <c r="A591" s="143"/>
      <c r="B591" s="159"/>
      <c r="C591" s="37" t="s">
        <v>27</v>
      </c>
      <c r="D591" s="37">
        <v>1.008</v>
      </c>
      <c r="E591" s="37">
        <v>0.94199999999999995</v>
      </c>
      <c r="F591" s="37">
        <v>1.008</v>
      </c>
      <c r="G591" s="37">
        <v>0.97399999999999998</v>
      </c>
      <c r="H591" s="37">
        <v>1.008</v>
      </c>
      <c r="I591" s="37">
        <v>0.97399999999999998</v>
      </c>
      <c r="J591" s="37">
        <v>0.55200000000000005</v>
      </c>
      <c r="K591" s="37">
        <v>1.008</v>
      </c>
      <c r="L591" s="37">
        <v>0.97399999999999998</v>
      </c>
      <c r="M591" s="37">
        <v>1.008</v>
      </c>
      <c r="N591" s="37">
        <v>0.97399999999999998</v>
      </c>
      <c r="O591" s="37">
        <v>1.008</v>
      </c>
      <c r="P591" s="37">
        <v>11.438000000000001</v>
      </c>
    </row>
    <row r="592" spans="1:16" ht="12.75" customHeight="1" thickBot="1" x14ac:dyDescent="0.3">
      <c r="A592" s="143"/>
      <c r="B592" s="159"/>
      <c r="C592" s="37" t="s">
        <v>28</v>
      </c>
      <c r="D592" s="37">
        <v>0</v>
      </c>
      <c r="E592" s="37">
        <v>0</v>
      </c>
      <c r="F592" s="37">
        <v>0</v>
      </c>
      <c r="G592" s="37">
        <v>0</v>
      </c>
      <c r="H592" s="37">
        <v>0</v>
      </c>
      <c r="I592" s="37">
        <v>0</v>
      </c>
      <c r="J592" s="37">
        <v>0</v>
      </c>
      <c r="K592" s="37">
        <v>0</v>
      </c>
      <c r="L592" s="37">
        <v>0</v>
      </c>
      <c r="M592" s="37">
        <v>0</v>
      </c>
      <c r="N592" s="37">
        <v>0</v>
      </c>
      <c r="O592" s="37">
        <v>0</v>
      </c>
      <c r="P592" s="37">
        <v>0</v>
      </c>
    </row>
    <row r="593" spans="1:16" ht="12.75" customHeight="1" thickBot="1" x14ac:dyDescent="0.3">
      <c r="A593" s="143"/>
      <c r="B593" s="159"/>
      <c r="C593" s="37" t="s">
        <v>29</v>
      </c>
      <c r="D593" s="37">
        <v>0</v>
      </c>
      <c r="E593" s="37">
        <v>0</v>
      </c>
      <c r="F593" s="37">
        <v>0</v>
      </c>
      <c r="G593" s="37">
        <v>0</v>
      </c>
      <c r="H593" s="37">
        <v>0</v>
      </c>
      <c r="I593" s="37">
        <v>0</v>
      </c>
      <c r="J593" s="37">
        <v>0</v>
      </c>
      <c r="K593" s="37">
        <v>0</v>
      </c>
      <c r="L593" s="37">
        <v>0</v>
      </c>
      <c r="M593" s="37">
        <v>0</v>
      </c>
      <c r="N593" s="37">
        <v>0</v>
      </c>
      <c r="O593" s="37">
        <v>0</v>
      </c>
      <c r="P593" s="37">
        <v>0</v>
      </c>
    </row>
    <row r="594" spans="1:16" ht="12.75" customHeight="1" thickBot="1" x14ac:dyDescent="0.3">
      <c r="A594" s="143"/>
      <c r="B594" s="159"/>
      <c r="C594" s="37" t="s">
        <v>30</v>
      </c>
      <c r="D594" s="37">
        <v>2.0089999999999999</v>
      </c>
      <c r="E594" s="37">
        <v>1.7070000000000001</v>
      </c>
      <c r="F594" s="37">
        <v>1.7030000000000001</v>
      </c>
      <c r="G594" s="37">
        <v>0.86399999999999999</v>
      </c>
      <c r="H594" s="37">
        <v>0.125</v>
      </c>
      <c r="I594" s="37">
        <v>0</v>
      </c>
      <c r="J594" s="37">
        <v>0</v>
      </c>
      <c r="K594" s="37">
        <v>0</v>
      </c>
      <c r="L594" s="37">
        <v>0</v>
      </c>
      <c r="M594" s="37">
        <v>0.91</v>
      </c>
      <c r="N594" s="37">
        <v>1.2110000000000001</v>
      </c>
      <c r="O594" s="37">
        <v>1.768</v>
      </c>
      <c r="P594" s="37">
        <v>10.297000000000001</v>
      </c>
    </row>
    <row r="595" spans="1:16" ht="12.75" customHeight="1" thickBot="1" x14ac:dyDescent="0.3">
      <c r="A595" s="143"/>
      <c r="B595" s="159"/>
      <c r="C595" s="37" t="s">
        <v>31</v>
      </c>
      <c r="D595" s="37">
        <v>59.847999999999999</v>
      </c>
      <c r="E595" s="37">
        <v>50.817999999999998</v>
      </c>
      <c r="F595" s="37">
        <v>50.722999999999999</v>
      </c>
      <c r="G595" s="37">
        <v>25.617999999999999</v>
      </c>
      <c r="H595" s="37">
        <v>4.4189999999999996</v>
      </c>
      <c r="I595" s="37">
        <v>0.97399999999999998</v>
      </c>
      <c r="J595" s="37">
        <v>0.55200000000000005</v>
      </c>
      <c r="K595" s="37">
        <v>1.008</v>
      </c>
      <c r="L595" s="37">
        <v>0.97399999999999998</v>
      </c>
      <c r="M595" s="37">
        <v>26.954000000000001</v>
      </c>
      <c r="N595" s="37">
        <v>36.027000000000001</v>
      </c>
      <c r="O595" s="37">
        <v>52.643999999999998</v>
      </c>
      <c r="P595" s="37">
        <v>310.55900000000003</v>
      </c>
    </row>
    <row r="596" spans="1:16" ht="12.75" customHeight="1" thickBot="1" x14ac:dyDescent="0.3">
      <c r="A596" s="142" t="s">
        <v>45</v>
      </c>
      <c r="B596" s="151" t="s">
        <v>35</v>
      </c>
      <c r="C596" s="37" t="s">
        <v>26</v>
      </c>
      <c r="D596" s="37">
        <v>437.54</v>
      </c>
      <c r="E596" s="37">
        <v>373.49400000000003</v>
      </c>
      <c r="F596" s="37">
        <v>374.28699999999998</v>
      </c>
      <c r="G596" s="37">
        <v>199.511</v>
      </c>
      <c r="H596" s="37">
        <v>31.295000000000002</v>
      </c>
      <c r="I596" s="37">
        <v>0</v>
      </c>
      <c r="J596" s="37">
        <v>0</v>
      </c>
      <c r="K596" s="37">
        <v>0</v>
      </c>
      <c r="L596" s="37">
        <v>0</v>
      </c>
      <c r="M596" s="37">
        <v>209.489</v>
      </c>
      <c r="N596" s="37">
        <v>271.68</v>
      </c>
      <c r="O596" s="37">
        <v>387.60199999999998</v>
      </c>
      <c r="P596" s="37">
        <v>2284.8980000000001</v>
      </c>
    </row>
    <row r="597" spans="1:16" ht="12.75" customHeight="1" thickBot="1" x14ac:dyDescent="0.3">
      <c r="A597" s="143"/>
      <c r="B597" s="159"/>
      <c r="C597" s="37" t="s">
        <v>27</v>
      </c>
      <c r="D597" s="37">
        <v>34.000999999999998</v>
      </c>
      <c r="E597" s="37">
        <v>31.806000000000001</v>
      </c>
      <c r="F597" s="37">
        <v>34.000999999999998</v>
      </c>
      <c r="G597" s="37">
        <v>32.904000000000003</v>
      </c>
      <c r="H597" s="37">
        <v>23.201000000000001</v>
      </c>
      <c r="I597" s="37">
        <v>19.446999999999999</v>
      </c>
      <c r="J597" s="37">
        <v>11.019</v>
      </c>
      <c r="K597" s="37">
        <v>20.096</v>
      </c>
      <c r="L597" s="37">
        <v>19.446999999999999</v>
      </c>
      <c r="M597" s="37">
        <v>34.000999999999998</v>
      </c>
      <c r="N597" s="37">
        <v>32.904000000000003</v>
      </c>
      <c r="O597" s="37">
        <v>34.000999999999998</v>
      </c>
      <c r="P597" s="37">
        <v>326.82799999999997</v>
      </c>
    </row>
    <row r="598" spans="1:16" ht="12.75" customHeight="1" thickBot="1" x14ac:dyDescent="0.3">
      <c r="A598" s="143"/>
      <c r="B598" s="159"/>
      <c r="C598" s="37" t="s">
        <v>28</v>
      </c>
      <c r="D598" s="37">
        <v>0</v>
      </c>
      <c r="E598" s="37">
        <v>0</v>
      </c>
      <c r="F598" s="37">
        <v>0</v>
      </c>
      <c r="G598" s="37">
        <v>0</v>
      </c>
      <c r="H598" s="37">
        <v>0</v>
      </c>
      <c r="I598" s="37">
        <v>0</v>
      </c>
      <c r="J598" s="37">
        <v>0</v>
      </c>
      <c r="K598" s="37">
        <v>0</v>
      </c>
      <c r="L598" s="37">
        <v>0</v>
      </c>
      <c r="M598" s="37">
        <v>0</v>
      </c>
      <c r="N598" s="37">
        <v>0</v>
      </c>
      <c r="O598" s="37">
        <v>0</v>
      </c>
      <c r="P598" s="37">
        <v>0</v>
      </c>
    </row>
    <row r="599" spans="1:16" ht="12.75" customHeight="1" thickBot="1" x14ac:dyDescent="0.3">
      <c r="A599" s="143"/>
      <c r="B599" s="159"/>
      <c r="C599" s="37" t="s">
        <v>29</v>
      </c>
      <c r="D599" s="37">
        <v>0</v>
      </c>
      <c r="E599" s="37">
        <v>0</v>
      </c>
      <c r="F599" s="37">
        <v>0</v>
      </c>
      <c r="G599" s="37">
        <v>0</v>
      </c>
      <c r="H599" s="37">
        <v>0</v>
      </c>
      <c r="I599" s="37">
        <v>0</v>
      </c>
      <c r="J599" s="37">
        <v>0</v>
      </c>
      <c r="K599" s="37">
        <v>0</v>
      </c>
      <c r="L599" s="37">
        <v>0</v>
      </c>
      <c r="M599" s="37">
        <v>0</v>
      </c>
      <c r="N599" s="37">
        <v>0</v>
      </c>
      <c r="O599" s="37">
        <v>0</v>
      </c>
      <c r="P599" s="37">
        <v>0</v>
      </c>
    </row>
    <row r="600" spans="1:16" ht="12.75" customHeight="1" thickBot="1" x14ac:dyDescent="0.3">
      <c r="A600" s="143"/>
      <c r="B600" s="159"/>
      <c r="C600" s="37" t="s">
        <v>30</v>
      </c>
      <c r="D600" s="37">
        <v>24.263999999999999</v>
      </c>
      <c r="E600" s="37">
        <v>20.687000000000001</v>
      </c>
      <c r="F600" s="37">
        <v>20.710999999999999</v>
      </c>
      <c r="G600" s="37">
        <v>10.907999999999999</v>
      </c>
      <c r="H600" s="37">
        <v>1.681</v>
      </c>
      <c r="I600" s="37">
        <v>0</v>
      </c>
      <c r="J600" s="37">
        <v>0</v>
      </c>
      <c r="K600" s="37">
        <v>0</v>
      </c>
      <c r="L600" s="37">
        <v>0</v>
      </c>
      <c r="M600" s="37">
        <v>11.461</v>
      </c>
      <c r="N600" s="37">
        <v>14.96</v>
      </c>
      <c r="O600" s="37">
        <v>21.459</v>
      </c>
      <c r="P600" s="37">
        <v>126.131</v>
      </c>
    </row>
    <row r="601" spans="1:16" ht="12.75" customHeight="1" thickBot="1" x14ac:dyDescent="0.3">
      <c r="A601" s="143"/>
      <c r="B601" s="159"/>
      <c r="C601" s="37" t="s">
        <v>31</v>
      </c>
      <c r="D601" s="37">
        <v>495.80500000000001</v>
      </c>
      <c r="E601" s="37">
        <v>425.98700000000002</v>
      </c>
      <c r="F601" s="37">
        <v>428.99900000000002</v>
      </c>
      <c r="G601" s="37">
        <v>243.32300000000001</v>
      </c>
      <c r="H601" s="37">
        <v>56.177</v>
      </c>
      <c r="I601" s="37">
        <v>19.446999999999999</v>
      </c>
      <c r="J601" s="37">
        <v>11.019</v>
      </c>
      <c r="K601" s="37">
        <v>20.096</v>
      </c>
      <c r="L601" s="37">
        <v>19.446999999999999</v>
      </c>
      <c r="M601" s="37">
        <v>254.95099999999999</v>
      </c>
      <c r="N601" s="37">
        <v>319.54399999999998</v>
      </c>
      <c r="O601" s="37">
        <v>443.06200000000001</v>
      </c>
      <c r="P601" s="37">
        <v>2737.857</v>
      </c>
    </row>
    <row r="602" spans="1:16" ht="12.75" customHeight="1" thickBot="1" x14ac:dyDescent="0.3">
      <c r="A602" s="138" t="s">
        <v>36</v>
      </c>
      <c r="B602" s="139"/>
      <c r="C602" s="37" t="s">
        <v>26</v>
      </c>
      <c r="D602" s="36">
        <f t="shared" ref="D602:O602" si="19">D560+D566+D572+D578+D584+D590+D596</f>
        <v>10943.746000000001</v>
      </c>
      <c r="E602" s="37">
        <f t="shared" si="19"/>
        <v>9421.8070000000007</v>
      </c>
      <c r="F602" s="37">
        <f t="shared" si="19"/>
        <v>9502.7970000000023</v>
      </c>
      <c r="G602" s="37">
        <f t="shared" si="19"/>
        <v>5489.92</v>
      </c>
      <c r="H602" s="37">
        <f t="shared" si="19"/>
        <v>964.9</v>
      </c>
      <c r="I602" s="37">
        <f t="shared" si="19"/>
        <v>0</v>
      </c>
      <c r="J602" s="37">
        <f t="shared" si="19"/>
        <v>0</v>
      </c>
      <c r="K602" s="37">
        <f t="shared" si="19"/>
        <v>0</v>
      </c>
      <c r="L602" s="37">
        <f t="shared" si="19"/>
        <v>0</v>
      </c>
      <c r="M602" s="37">
        <f t="shared" si="19"/>
        <v>5748.7509999999993</v>
      </c>
      <c r="N602" s="37">
        <f t="shared" si="19"/>
        <v>7133.9169999999995</v>
      </c>
      <c r="O602" s="37">
        <f t="shared" si="19"/>
        <v>9806.1510000000017</v>
      </c>
      <c r="P602" s="37">
        <v>59011.989000000001</v>
      </c>
    </row>
    <row r="603" spans="1:16" ht="12.75" customHeight="1" thickBot="1" x14ac:dyDescent="0.3">
      <c r="A603" s="140"/>
      <c r="B603" s="141"/>
      <c r="C603" s="37" t="s">
        <v>27</v>
      </c>
      <c r="D603" s="37">
        <f t="shared" ref="D603:O603" si="20">D561+D567+D573+D579+D585+D591+D597</f>
        <v>1544.3090000000002</v>
      </c>
      <c r="E603" s="37">
        <f t="shared" si="20"/>
        <v>1444.6780000000001</v>
      </c>
      <c r="F603" s="37">
        <f t="shared" si="20"/>
        <v>1544.3090000000002</v>
      </c>
      <c r="G603" s="37">
        <f t="shared" si="20"/>
        <v>1494.4909999999998</v>
      </c>
      <c r="H603" s="37">
        <f t="shared" si="20"/>
        <v>1316.5800000000002</v>
      </c>
      <c r="I603" s="37">
        <f t="shared" si="20"/>
        <v>1217.3939999999998</v>
      </c>
      <c r="J603" s="38">
        <f t="shared" si="20"/>
        <v>689.85799999999995</v>
      </c>
      <c r="K603" s="36">
        <f t="shared" si="20"/>
        <v>1257.9779999999998</v>
      </c>
      <c r="L603" s="37">
        <f t="shared" si="20"/>
        <v>1242.3759999999997</v>
      </c>
      <c r="M603" s="37">
        <f t="shared" si="20"/>
        <v>1544.3090000000002</v>
      </c>
      <c r="N603" s="37">
        <f t="shared" si="20"/>
        <v>1494.4909999999998</v>
      </c>
      <c r="O603" s="37">
        <f t="shared" si="20"/>
        <v>1544.3090000000002</v>
      </c>
      <c r="P603" s="37">
        <v>16335.082</v>
      </c>
    </row>
    <row r="604" spans="1:16" ht="12.75" customHeight="1" thickBot="1" x14ac:dyDescent="0.3">
      <c r="A604" s="140"/>
      <c r="B604" s="141"/>
      <c r="C604" s="37" t="s">
        <v>28</v>
      </c>
      <c r="D604" s="37">
        <f t="shared" ref="D604:O604" si="21">D562+D568+D574+D580+D586+D592+D598</f>
        <v>195.58100000000002</v>
      </c>
      <c r="E604" s="37">
        <f t="shared" si="21"/>
        <v>167.18799999999999</v>
      </c>
      <c r="F604" s="37">
        <f t="shared" si="21"/>
        <v>167.72199999999998</v>
      </c>
      <c r="G604" s="37">
        <f t="shared" si="21"/>
        <v>90.652000000000001</v>
      </c>
      <c r="H604" s="37">
        <f t="shared" si="21"/>
        <v>14.524000000000001</v>
      </c>
      <c r="I604" s="37">
        <f t="shared" si="21"/>
        <v>0</v>
      </c>
      <c r="J604" s="37">
        <f t="shared" si="21"/>
        <v>0</v>
      </c>
      <c r="K604" s="37">
        <f t="shared" si="21"/>
        <v>0</v>
      </c>
      <c r="L604" s="37">
        <f t="shared" si="21"/>
        <v>0</v>
      </c>
      <c r="M604" s="37">
        <f t="shared" si="21"/>
        <v>95.14</v>
      </c>
      <c r="N604" s="37">
        <f t="shared" si="21"/>
        <v>122.437</v>
      </c>
      <c r="O604" s="37">
        <f t="shared" si="21"/>
        <v>173.58699999999999</v>
      </c>
      <c r="P604" s="37">
        <v>1026.8309999999999</v>
      </c>
    </row>
    <row r="605" spans="1:16" ht="12.75" customHeight="1" thickBot="1" x14ac:dyDescent="0.3">
      <c r="A605" s="140"/>
      <c r="B605" s="141"/>
      <c r="C605" s="37" t="s">
        <v>29</v>
      </c>
      <c r="D605" s="37">
        <f t="shared" ref="D605:O605" si="22">D563+D569+D575+D581+D587+D593+D599</f>
        <v>0</v>
      </c>
      <c r="E605" s="37">
        <f t="shared" si="22"/>
        <v>0</v>
      </c>
      <c r="F605" s="37">
        <f t="shared" si="22"/>
        <v>0</v>
      </c>
      <c r="G605" s="37">
        <f t="shared" si="22"/>
        <v>0</v>
      </c>
      <c r="H605" s="37">
        <f t="shared" si="22"/>
        <v>0</v>
      </c>
      <c r="I605" s="37">
        <f t="shared" si="22"/>
        <v>0</v>
      </c>
      <c r="J605" s="37">
        <f t="shared" si="22"/>
        <v>0</v>
      </c>
      <c r="K605" s="37">
        <f t="shared" si="22"/>
        <v>0</v>
      </c>
      <c r="L605" s="37">
        <f t="shared" si="22"/>
        <v>0</v>
      </c>
      <c r="M605" s="37">
        <f t="shared" si="22"/>
        <v>0</v>
      </c>
      <c r="N605" s="37">
        <f t="shared" si="22"/>
        <v>0</v>
      </c>
      <c r="O605" s="37">
        <f t="shared" si="22"/>
        <v>0</v>
      </c>
      <c r="P605" s="37">
        <v>0</v>
      </c>
    </row>
    <row r="606" spans="1:16" ht="12.75" customHeight="1" thickBot="1" x14ac:dyDescent="0.3">
      <c r="A606" s="140"/>
      <c r="B606" s="141"/>
      <c r="C606" s="37" t="s">
        <v>30</v>
      </c>
      <c r="D606" s="37">
        <f t="shared" ref="D606:O606" si="23">D564+D570+D576+D582+D588+D594+D600</f>
        <v>64.021999999999991</v>
      </c>
      <c r="E606" s="37">
        <f t="shared" si="23"/>
        <v>54.846000000000004</v>
      </c>
      <c r="F606" s="37">
        <f t="shared" si="23"/>
        <v>55.115000000000002</v>
      </c>
      <c r="G606" s="37">
        <f t="shared" si="23"/>
        <v>30.437999999999995</v>
      </c>
      <c r="H606" s="37">
        <f t="shared" si="23"/>
        <v>5.0369999999999999</v>
      </c>
      <c r="I606" s="37">
        <f t="shared" si="23"/>
        <v>0</v>
      </c>
      <c r="J606" s="37">
        <f t="shared" si="23"/>
        <v>0</v>
      </c>
      <c r="K606" s="37">
        <f t="shared" si="23"/>
        <v>0</v>
      </c>
      <c r="L606" s="37">
        <f t="shared" si="23"/>
        <v>0</v>
      </c>
      <c r="M606" s="37">
        <f t="shared" si="23"/>
        <v>31.923999999999999</v>
      </c>
      <c r="N606" s="37">
        <f t="shared" si="23"/>
        <v>40.591999999999999</v>
      </c>
      <c r="O606" s="37">
        <f t="shared" si="23"/>
        <v>56.989999999999995</v>
      </c>
      <c r="P606" s="37">
        <v>338.964</v>
      </c>
    </row>
    <row r="607" spans="1:16" ht="12.75" customHeight="1" thickBot="1" x14ac:dyDescent="0.3">
      <c r="A607" s="140"/>
      <c r="B607" s="141"/>
      <c r="C607" s="37" t="s">
        <v>31</v>
      </c>
      <c r="D607" s="36">
        <f t="shared" ref="D607:O607" si="24">D565+D571+D577+D583+D589+D595+D601</f>
        <v>12747.657999999999</v>
      </c>
      <c r="E607" s="37">
        <f t="shared" si="24"/>
        <v>11088.518999999998</v>
      </c>
      <c r="F607" s="37">
        <f t="shared" si="24"/>
        <v>11269.943000000001</v>
      </c>
      <c r="G607" s="37">
        <f t="shared" si="24"/>
        <v>7105.5010000000002</v>
      </c>
      <c r="H607" s="37">
        <f t="shared" si="24"/>
        <v>2301.0409999999997</v>
      </c>
      <c r="I607" s="37">
        <f t="shared" si="24"/>
        <v>1217.3939999999998</v>
      </c>
      <c r="J607" s="38">
        <f t="shared" si="24"/>
        <v>689.85799999999995</v>
      </c>
      <c r="K607" s="36">
        <f t="shared" si="24"/>
        <v>1257.9779999999998</v>
      </c>
      <c r="L607" s="37">
        <f t="shared" si="24"/>
        <v>1242.3759999999997</v>
      </c>
      <c r="M607" s="37">
        <f t="shared" si="24"/>
        <v>7420.1239999999989</v>
      </c>
      <c r="N607" s="37">
        <f t="shared" si="24"/>
        <v>8791.4369999999999</v>
      </c>
      <c r="O607" s="36">
        <f t="shared" si="24"/>
        <v>11581.037</v>
      </c>
      <c r="P607" s="37">
        <v>76712.865999999995</v>
      </c>
    </row>
    <row r="608" spans="1:16" ht="12.75" customHeight="1" thickBot="1" x14ac:dyDescent="0.3">
      <c r="A608" s="163" t="s">
        <v>59</v>
      </c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  <c r="L608" s="164"/>
      <c r="M608" s="164"/>
      <c r="N608" s="164"/>
      <c r="O608" s="164"/>
      <c r="P608" s="165"/>
    </row>
    <row r="609" spans="1:16" ht="12.75" customHeight="1" thickBot="1" x14ac:dyDescent="0.3">
      <c r="A609" s="179" t="s">
        <v>8</v>
      </c>
      <c r="B609" s="183" t="s">
        <v>9</v>
      </c>
      <c r="C609" s="151"/>
      <c r="D609" s="188" t="s">
        <v>117</v>
      </c>
      <c r="E609" s="154"/>
      <c r="F609" s="154"/>
      <c r="G609" s="154"/>
      <c r="H609" s="154"/>
      <c r="I609" s="154"/>
      <c r="J609" s="154"/>
      <c r="K609" s="154"/>
      <c r="L609" s="154"/>
      <c r="M609" s="154"/>
      <c r="N609" s="154"/>
      <c r="O609" s="154"/>
      <c r="P609" s="155"/>
    </row>
    <row r="610" spans="1:16" ht="12.75" customHeight="1" thickBot="1" x14ac:dyDescent="0.3">
      <c r="A610" s="180"/>
      <c r="B610" s="182"/>
      <c r="C610" s="152"/>
      <c r="D610" s="36" t="s">
        <v>10</v>
      </c>
      <c r="E610" s="36" t="s">
        <v>11</v>
      </c>
      <c r="F610" s="35" t="s">
        <v>12</v>
      </c>
      <c r="G610" s="36" t="s">
        <v>13</v>
      </c>
      <c r="H610" s="35" t="s">
        <v>14</v>
      </c>
      <c r="I610" s="35" t="s">
        <v>15</v>
      </c>
      <c r="J610" s="35" t="s">
        <v>16</v>
      </c>
      <c r="K610" s="36" t="s">
        <v>17</v>
      </c>
      <c r="L610" s="37" t="s">
        <v>18</v>
      </c>
      <c r="M610" s="36" t="s">
        <v>19</v>
      </c>
      <c r="N610" s="36" t="s">
        <v>20</v>
      </c>
      <c r="O610" s="37" t="s">
        <v>21</v>
      </c>
      <c r="P610" s="35" t="s">
        <v>22</v>
      </c>
    </row>
    <row r="611" spans="1:16" ht="12.75" customHeight="1" thickBot="1" x14ac:dyDescent="0.3">
      <c r="A611" s="142">
        <v>1</v>
      </c>
      <c r="B611" s="151" t="s">
        <v>38</v>
      </c>
      <c r="C611" s="37" t="s">
        <v>26</v>
      </c>
      <c r="D611" s="37">
        <v>461.44600000000003</v>
      </c>
      <c r="E611" s="37">
        <v>395.99799999999999</v>
      </c>
      <c r="F611" s="37">
        <v>398.43400000000003</v>
      </c>
      <c r="G611" s="37">
        <v>223.50800000000001</v>
      </c>
      <c r="H611" s="37">
        <v>37.777999999999999</v>
      </c>
      <c r="I611" s="37">
        <v>0</v>
      </c>
      <c r="J611" s="37">
        <v>0</v>
      </c>
      <c r="K611" s="37">
        <v>0</v>
      </c>
      <c r="L611" s="37">
        <v>0</v>
      </c>
      <c r="M611" s="37">
        <v>234.27600000000001</v>
      </c>
      <c r="N611" s="37">
        <v>295.39800000000002</v>
      </c>
      <c r="O611" s="37">
        <v>411.70100000000002</v>
      </c>
      <c r="P611" s="37">
        <v>2458.5390000000002</v>
      </c>
    </row>
    <row r="612" spans="1:16" ht="12.75" customHeight="1" thickBot="1" x14ac:dyDescent="0.3">
      <c r="A612" s="143"/>
      <c r="B612" s="159"/>
      <c r="C612" s="37" t="s">
        <v>27</v>
      </c>
      <c r="D612" s="37">
        <v>33.479999999999997</v>
      </c>
      <c r="E612" s="37">
        <v>31.32</v>
      </c>
      <c r="F612" s="37">
        <v>33.479999999999997</v>
      </c>
      <c r="G612" s="37">
        <v>32.401000000000003</v>
      </c>
      <c r="H612" s="37">
        <v>33.481000000000002</v>
      </c>
      <c r="I612" s="37">
        <v>32.401000000000003</v>
      </c>
      <c r="J612" s="37">
        <v>33.479999999999997</v>
      </c>
      <c r="K612" s="37">
        <v>18.359000000000002</v>
      </c>
      <c r="L612" s="37">
        <v>32.401000000000003</v>
      </c>
      <c r="M612" s="37">
        <v>33.479999999999997</v>
      </c>
      <c r="N612" s="37">
        <v>32.401000000000003</v>
      </c>
      <c r="O612" s="37">
        <v>33.479999999999997</v>
      </c>
      <c r="P612" s="37">
        <v>380.16399999999999</v>
      </c>
    </row>
    <row r="613" spans="1:16" ht="12.75" customHeight="1" thickBot="1" x14ac:dyDescent="0.3">
      <c r="A613" s="143"/>
      <c r="B613" s="159"/>
      <c r="C613" s="37" t="s">
        <v>28</v>
      </c>
      <c r="D613" s="37">
        <v>12.680999999999999</v>
      </c>
      <c r="E613" s="37">
        <v>10.754</v>
      </c>
      <c r="F613" s="37">
        <v>10.724</v>
      </c>
      <c r="G613" s="37">
        <v>5.3449999999999998</v>
      </c>
      <c r="H613" s="37">
        <v>0.748</v>
      </c>
      <c r="I613" s="37">
        <v>0</v>
      </c>
      <c r="J613" s="37">
        <v>0</v>
      </c>
      <c r="K613" s="37">
        <v>0</v>
      </c>
      <c r="L613" s="37">
        <v>0</v>
      </c>
      <c r="M613" s="37">
        <v>5.6269999999999998</v>
      </c>
      <c r="N613" s="37">
        <v>7.5780000000000003</v>
      </c>
      <c r="O613" s="37">
        <v>11.135999999999999</v>
      </c>
      <c r="P613" s="37">
        <v>64.593000000000004</v>
      </c>
    </row>
    <row r="614" spans="1:16" ht="12.75" customHeight="1" thickBot="1" x14ac:dyDescent="0.3">
      <c r="A614" s="143"/>
      <c r="B614" s="159"/>
      <c r="C614" s="37" t="s">
        <v>29</v>
      </c>
      <c r="D614" s="37">
        <v>0</v>
      </c>
      <c r="E614" s="37">
        <v>0</v>
      </c>
      <c r="F614" s="37">
        <v>0</v>
      </c>
      <c r="G614" s="37">
        <v>0</v>
      </c>
      <c r="H614" s="37">
        <v>0</v>
      </c>
      <c r="I614" s="37">
        <v>0</v>
      </c>
      <c r="J614" s="37">
        <v>0</v>
      </c>
      <c r="K614" s="37">
        <v>0</v>
      </c>
      <c r="L614" s="37">
        <v>0</v>
      </c>
      <c r="M614" s="37">
        <v>0</v>
      </c>
      <c r="N614" s="37">
        <v>0</v>
      </c>
      <c r="O614" s="37">
        <v>0</v>
      </c>
      <c r="P614" s="37">
        <v>0</v>
      </c>
    </row>
    <row r="615" spans="1:16" ht="12.75" customHeight="1" thickBot="1" x14ac:dyDescent="0.3">
      <c r="A615" s="143"/>
      <c r="B615" s="159"/>
      <c r="C615" s="37" t="s">
        <v>30</v>
      </c>
      <c r="D615" s="37">
        <v>0.92800000000000005</v>
      </c>
      <c r="E615" s="37">
        <v>0.8</v>
      </c>
      <c r="F615" s="37">
        <v>0.80800000000000005</v>
      </c>
      <c r="G615" s="37">
        <v>0.47099999999999997</v>
      </c>
      <c r="H615" s="37">
        <v>8.4000000000000005E-2</v>
      </c>
      <c r="I615" s="37">
        <v>0</v>
      </c>
      <c r="J615" s="37">
        <v>0</v>
      </c>
      <c r="K615" s="37">
        <v>0</v>
      </c>
      <c r="L615" s="37">
        <v>0</v>
      </c>
      <c r="M615" s="37">
        <v>0.49299999999999999</v>
      </c>
      <c r="N615" s="37">
        <v>0.60899999999999999</v>
      </c>
      <c r="O615" s="37">
        <v>0.83299999999999996</v>
      </c>
      <c r="P615" s="37">
        <v>5.0259999999999998</v>
      </c>
    </row>
    <row r="616" spans="1:16" ht="12.75" customHeight="1" thickBot="1" x14ac:dyDescent="0.3">
      <c r="A616" s="143"/>
      <c r="B616" s="159"/>
      <c r="C616" s="37" t="s">
        <v>31</v>
      </c>
      <c r="D616" s="37">
        <v>508.53500000000003</v>
      </c>
      <c r="E616" s="37">
        <v>438.87200000000001</v>
      </c>
      <c r="F616" s="37">
        <v>443.44600000000003</v>
      </c>
      <c r="G616" s="37">
        <v>261.72500000000002</v>
      </c>
      <c r="H616" s="37">
        <v>72.090999999999994</v>
      </c>
      <c r="I616" s="37">
        <v>32.401000000000003</v>
      </c>
      <c r="J616" s="37">
        <v>33.479999999999997</v>
      </c>
      <c r="K616" s="37">
        <v>18.359000000000002</v>
      </c>
      <c r="L616" s="37">
        <v>32.401000000000003</v>
      </c>
      <c r="M616" s="37">
        <v>273.87599999999998</v>
      </c>
      <c r="N616" s="37">
        <v>335.98599999999999</v>
      </c>
      <c r="O616" s="37">
        <v>457.15</v>
      </c>
      <c r="P616" s="37">
        <v>2908.3220000000001</v>
      </c>
    </row>
    <row r="617" spans="1:16" ht="12.75" customHeight="1" thickBot="1" x14ac:dyDescent="0.3">
      <c r="A617" s="142">
        <v>2</v>
      </c>
      <c r="B617" s="151" t="s">
        <v>0</v>
      </c>
      <c r="C617" s="37" t="s">
        <v>26</v>
      </c>
      <c r="D617" s="37">
        <v>7.7119999999999997</v>
      </c>
      <c r="E617" s="37">
        <v>6.6459999999999999</v>
      </c>
      <c r="F617" s="37">
        <v>6.7089999999999996</v>
      </c>
      <c r="G617" s="37">
        <v>3.911</v>
      </c>
      <c r="H617" s="37">
        <v>0.69499999999999995</v>
      </c>
      <c r="I617" s="37">
        <v>0</v>
      </c>
      <c r="J617" s="37">
        <v>0</v>
      </c>
      <c r="K617" s="37">
        <v>0</v>
      </c>
      <c r="L617" s="37">
        <v>0</v>
      </c>
      <c r="M617" s="37">
        <v>4.0940000000000003</v>
      </c>
      <c r="N617" s="37">
        <v>5.056</v>
      </c>
      <c r="O617" s="37">
        <v>6.92</v>
      </c>
      <c r="P617" s="37">
        <v>41.743000000000002</v>
      </c>
    </row>
    <row r="618" spans="1:16" ht="12.75" customHeight="1" thickBot="1" x14ac:dyDescent="0.3">
      <c r="A618" s="143"/>
      <c r="B618" s="159"/>
      <c r="C618" s="37" t="s">
        <v>27</v>
      </c>
      <c r="D618" s="37">
        <v>0.253</v>
      </c>
      <c r="E618" s="37">
        <v>0.23599999999999999</v>
      </c>
      <c r="F618" s="37">
        <v>0.253</v>
      </c>
      <c r="G618" s="37">
        <v>0.245</v>
      </c>
      <c r="H618" s="37">
        <v>0.253</v>
      </c>
      <c r="I618" s="37">
        <v>0.245</v>
      </c>
      <c r="J618" s="37">
        <v>0.253</v>
      </c>
      <c r="K618" s="37">
        <v>0.13800000000000001</v>
      </c>
      <c r="L618" s="37">
        <v>0.245</v>
      </c>
      <c r="M618" s="37">
        <v>0.253</v>
      </c>
      <c r="N618" s="37">
        <v>0.245</v>
      </c>
      <c r="O618" s="37">
        <v>0.253</v>
      </c>
      <c r="P618" s="37">
        <v>2.8719999999999999</v>
      </c>
    </row>
    <row r="619" spans="1:16" ht="12.75" customHeight="1" thickBot="1" x14ac:dyDescent="0.3">
      <c r="A619" s="143"/>
      <c r="B619" s="159"/>
      <c r="C619" s="37" t="s">
        <v>28</v>
      </c>
      <c r="D619" s="37">
        <v>0</v>
      </c>
      <c r="E619" s="37">
        <v>0</v>
      </c>
      <c r="F619" s="37">
        <v>0</v>
      </c>
      <c r="G619" s="37">
        <v>0</v>
      </c>
      <c r="H619" s="37">
        <v>0</v>
      </c>
      <c r="I619" s="37">
        <v>0</v>
      </c>
      <c r="J619" s="37">
        <v>0</v>
      </c>
      <c r="K619" s="37">
        <v>0</v>
      </c>
      <c r="L619" s="37">
        <v>0</v>
      </c>
      <c r="M619" s="37">
        <v>0</v>
      </c>
      <c r="N619" s="37">
        <v>0</v>
      </c>
      <c r="O619" s="37">
        <v>0</v>
      </c>
      <c r="P619" s="37">
        <v>0</v>
      </c>
    </row>
    <row r="620" spans="1:16" ht="12.75" customHeight="1" thickBot="1" x14ac:dyDescent="0.3">
      <c r="A620" s="143"/>
      <c r="B620" s="159"/>
      <c r="C620" s="37" t="s">
        <v>29</v>
      </c>
      <c r="D620" s="37">
        <v>0</v>
      </c>
      <c r="E620" s="37">
        <v>0</v>
      </c>
      <c r="F620" s="37">
        <v>0</v>
      </c>
      <c r="G620" s="37">
        <v>0</v>
      </c>
      <c r="H620" s="37">
        <v>0</v>
      </c>
      <c r="I620" s="37">
        <v>0</v>
      </c>
      <c r="J620" s="37">
        <v>0</v>
      </c>
      <c r="K620" s="37">
        <v>0</v>
      </c>
      <c r="L620" s="37">
        <v>0</v>
      </c>
      <c r="M620" s="37">
        <v>0</v>
      </c>
      <c r="N620" s="37">
        <v>0</v>
      </c>
      <c r="O620" s="37">
        <v>0</v>
      </c>
      <c r="P620" s="37">
        <v>0</v>
      </c>
    </row>
    <row r="621" spans="1:16" ht="12.75" customHeight="1" thickBot="1" x14ac:dyDescent="0.3">
      <c r="A621" s="143"/>
      <c r="B621" s="159"/>
      <c r="C621" s="37" t="s">
        <v>30</v>
      </c>
      <c r="D621" s="37">
        <v>0.23200000000000001</v>
      </c>
      <c r="E621" s="37">
        <v>0.19900000000000001</v>
      </c>
      <c r="F621" s="37">
        <v>0.20100000000000001</v>
      </c>
      <c r="G621" s="37">
        <v>0.11700000000000001</v>
      </c>
      <c r="H621" s="37">
        <v>2.1000000000000001E-2</v>
      </c>
      <c r="I621" s="37">
        <v>0</v>
      </c>
      <c r="J621" s="37">
        <v>0</v>
      </c>
      <c r="K621" s="37">
        <v>0</v>
      </c>
      <c r="L621" s="37">
        <v>0</v>
      </c>
      <c r="M621" s="37">
        <v>0.123</v>
      </c>
      <c r="N621" s="37">
        <v>0.151</v>
      </c>
      <c r="O621" s="37">
        <v>0.20799999999999999</v>
      </c>
      <c r="P621" s="37">
        <v>1.252</v>
      </c>
    </row>
    <row r="622" spans="1:16" ht="12.75" customHeight="1" thickBot="1" x14ac:dyDescent="0.3">
      <c r="A622" s="143"/>
      <c r="B622" s="159"/>
      <c r="C622" s="37" t="s">
        <v>31</v>
      </c>
      <c r="D622" s="37">
        <v>8.1969999999999992</v>
      </c>
      <c r="E622" s="37">
        <v>7.0810000000000004</v>
      </c>
      <c r="F622" s="37">
        <v>7.1630000000000003</v>
      </c>
      <c r="G622" s="37">
        <v>4.2729999999999997</v>
      </c>
      <c r="H622" s="37">
        <v>0.96899999999999997</v>
      </c>
      <c r="I622" s="37">
        <v>0.245</v>
      </c>
      <c r="J622" s="37">
        <v>0.253</v>
      </c>
      <c r="K622" s="37">
        <v>0.13800000000000001</v>
      </c>
      <c r="L622" s="37">
        <v>0.245</v>
      </c>
      <c r="M622" s="37">
        <v>4.47</v>
      </c>
      <c r="N622" s="37">
        <v>5.452</v>
      </c>
      <c r="O622" s="37">
        <v>7.3810000000000002</v>
      </c>
      <c r="P622" s="37">
        <v>45.866999999999997</v>
      </c>
    </row>
    <row r="623" spans="1:16" ht="12.75" customHeight="1" thickBot="1" x14ac:dyDescent="0.3">
      <c r="A623" s="142">
        <v>3</v>
      </c>
      <c r="B623" s="151" t="s">
        <v>25</v>
      </c>
      <c r="C623" s="37" t="s">
        <v>26</v>
      </c>
      <c r="D623" s="37">
        <v>4940.84</v>
      </c>
      <c r="E623" s="37">
        <v>4258.0110000000004</v>
      </c>
      <c r="F623" s="37">
        <v>4297.8580000000002</v>
      </c>
      <c r="G623" s="36">
        <v>2505.355</v>
      </c>
      <c r="H623" s="37">
        <v>445.39400000000001</v>
      </c>
      <c r="I623" s="37">
        <v>0</v>
      </c>
      <c r="J623" s="37">
        <v>0</v>
      </c>
      <c r="K623" s="37">
        <v>0</v>
      </c>
      <c r="L623" s="37">
        <v>0</v>
      </c>
      <c r="M623" s="37">
        <v>2622.7060000000001</v>
      </c>
      <c r="N623" s="36">
        <v>3238.9479999999999</v>
      </c>
      <c r="O623" s="37">
        <v>4433.22</v>
      </c>
      <c r="P623" s="37">
        <v>26742.331999999999</v>
      </c>
    </row>
    <row r="624" spans="1:16" ht="12.75" customHeight="1" thickBot="1" x14ac:dyDescent="0.3">
      <c r="A624" s="143"/>
      <c r="B624" s="159"/>
      <c r="C624" s="37" t="s">
        <v>27</v>
      </c>
      <c r="D624" s="37">
        <v>1327.277</v>
      </c>
      <c r="E624" s="37">
        <v>1241.645</v>
      </c>
      <c r="F624" s="37">
        <v>1327.277</v>
      </c>
      <c r="G624" s="36">
        <v>1284.463</v>
      </c>
      <c r="H624" s="37">
        <v>1163.453</v>
      </c>
      <c r="I624" s="37">
        <v>1093.453</v>
      </c>
      <c r="J624" s="37">
        <v>1129.8989999999999</v>
      </c>
      <c r="K624" s="37">
        <v>619.62300000000005</v>
      </c>
      <c r="L624" s="37">
        <v>1125.922</v>
      </c>
      <c r="M624" s="37">
        <v>1327.277</v>
      </c>
      <c r="N624" s="36">
        <v>1284.463</v>
      </c>
      <c r="O624" s="37">
        <v>1327.277</v>
      </c>
      <c r="P624" s="37">
        <v>14252.029</v>
      </c>
    </row>
    <row r="625" spans="1:16" ht="12.75" customHeight="1" thickBot="1" x14ac:dyDescent="0.3">
      <c r="A625" s="143"/>
      <c r="B625" s="159"/>
      <c r="C625" s="37" t="s">
        <v>28</v>
      </c>
      <c r="D625" s="37">
        <v>0</v>
      </c>
      <c r="E625" s="37">
        <v>0</v>
      </c>
      <c r="F625" s="37">
        <v>0</v>
      </c>
      <c r="G625" s="37">
        <v>0</v>
      </c>
      <c r="H625" s="37">
        <v>0</v>
      </c>
      <c r="I625" s="37">
        <v>0</v>
      </c>
      <c r="J625" s="37">
        <v>0</v>
      </c>
      <c r="K625" s="37">
        <v>0</v>
      </c>
      <c r="L625" s="37">
        <v>0</v>
      </c>
      <c r="M625" s="37">
        <v>0</v>
      </c>
      <c r="N625" s="37">
        <v>0</v>
      </c>
      <c r="O625" s="37">
        <v>0</v>
      </c>
      <c r="P625" s="37">
        <v>0</v>
      </c>
    </row>
    <row r="626" spans="1:16" ht="12.75" customHeight="1" thickBot="1" x14ac:dyDescent="0.3">
      <c r="A626" s="143"/>
      <c r="B626" s="159"/>
      <c r="C626" s="37" t="s">
        <v>29</v>
      </c>
      <c r="D626" s="37">
        <v>0</v>
      </c>
      <c r="E626" s="37">
        <v>0</v>
      </c>
      <c r="F626" s="37">
        <v>0</v>
      </c>
      <c r="G626" s="37">
        <v>0</v>
      </c>
      <c r="H626" s="37">
        <v>0</v>
      </c>
      <c r="I626" s="37">
        <v>0</v>
      </c>
      <c r="J626" s="37">
        <v>0</v>
      </c>
      <c r="K626" s="37">
        <v>0</v>
      </c>
      <c r="L626" s="37">
        <v>0</v>
      </c>
      <c r="M626" s="37">
        <v>0</v>
      </c>
      <c r="N626" s="37">
        <v>0</v>
      </c>
      <c r="O626" s="37">
        <v>0</v>
      </c>
      <c r="P626" s="37">
        <v>0</v>
      </c>
    </row>
    <row r="627" spans="1:16" ht="12.75" customHeight="1" thickBot="1" x14ac:dyDescent="0.3">
      <c r="A627" s="143"/>
      <c r="B627" s="159"/>
      <c r="C627" s="37" t="s">
        <v>30</v>
      </c>
      <c r="D627" s="37">
        <v>0</v>
      </c>
      <c r="E627" s="37">
        <v>0</v>
      </c>
      <c r="F627" s="37">
        <v>0</v>
      </c>
      <c r="G627" s="37">
        <v>0</v>
      </c>
      <c r="H627" s="37">
        <v>0</v>
      </c>
      <c r="I627" s="37">
        <v>0</v>
      </c>
      <c r="J627" s="37">
        <v>0</v>
      </c>
      <c r="K627" s="37">
        <v>0</v>
      </c>
      <c r="L627" s="37">
        <v>0</v>
      </c>
      <c r="M627" s="37">
        <v>0</v>
      </c>
      <c r="N627" s="37">
        <v>0</v>
      </c>
      <c r="O627" s="37">
        <v>0</v>
      </c>
      <c r="P627" s="37">
        <v>0</v>
      </c>
    </row>
    <row r="628" spans="1:16" ht="12.75" customHeight="1" thickBot="1" x14ac:dyDescent="0.3">
      <c r="A628" s="143"/>
      <c r="B628" s="159"/>
      <c r="C628" s="37" t="s">
        <v>31</v>
      </c>
      <c r="D628" s="37">
        <v>6268.1170000000002</v>
      </c>
      <c r="E628" s="37">
        <v>5499.6559999999999</v>
      </c>
      <c r="F628" s="37">
        <v>5625.1350000000002</v>
      </c>
      <c r="G628" s="36">
        <v>3789.8180000000002</v>
      </c>
      <c r="H628" s="37">
        <v>1608.847</v>
      </c>
      <c r="I628" s="37">
        <v>1093.453</v>
      </c>
      <c r="J628" s="37">
        <v>1129.8989999999999</v>
      </c>
      <c r="K628" s="37">
        <v>619.62300000000005</v>
      </c>
      <c r="L628" s="37">
        <v>1125.922</v>
      </c>
      <c r="M628" s="37">
        <v>3949.9830000000002</v>
      </c>
      <c r="N628" s="36">
        <v>4523.4110000000001</v>
      </c>
      <c r="O628" s="37">
        <v>5760.4970000000003</v>
      </c>
      <c r="P628" s="37">
        <v>40994.360999999997</v>
      </c>
    </row>
    <row r="629" spans="1:16" ht="12.75" customHeight="1" thickBot="1" x14ac:dyDescent="0.3">
      <c r="A629" s="142">
        <v>4</v>
      </c>
      <c r="B629" s="151" t="s">
        <v>1</v>
      </c>
      <c r="C629" s="37" t="s">
        <v>26</v>
      </c>
      <c r="D629" s="37">
        <v>1880.1959999999999</v>
      </c>
      <c r="E629" s="37">
        <v>1620.3520000000001</v>
      </c>
      <c r="F629" s="37">
        <v>1635.5139999999999</v>
      </c>
      <c r="G629" s="37">
        <v>953.39099999999996</v>
      </c>
      <c r="H629" s="37">
        <v>169.49299999999999</v>
      </c>
      <c r="I629" s="37">
        <v>0</v>
      </c>
      <c r="J629" s="37">
        <v>0</v>
      </c>
      <c r="K629" s="37">
        <v>0</v>
      </c>
      <c r="L629" s="37">
        <v>0</v>
      </c>
      <c r="M629" s="37">
        <v>998.05</v>
      </c>
      <c r="N629" s="36">
        <v>1232.556</v>
      </c>
      <c r="O629" s="37">
        <v>1687.0260000000001</v>
      </c>
      <c r="P629" s="37">
        <v>10176.578</v>
      </c>
    </row>
    <row r="630" spans="1:16" ht="12.75" customHeight="1" thickBot="1" x14ac:dyDescent="0.3">
      <c r="A630" s="143"/>
      <c r="B630" s="159"/>
      <c r="C630" s="37" t="s">
        <v>27</v>
      </c>
      <c r="D630" s="37">
        <v>367.06700000000001</v>
      </c>
      <c r="E630" s="37">
        <v>343.38499999999999</v>
      </c>
      <c r="F630" s="37">
        <v>367.06700000000001</v>
      </c>
      <c r="G630" s="37">
        <v>355.22699999999998</v>
      </c>
      <c r="H630" s="37">
        <v>364.57600000000002</v>
      </c>
      <c r="I630" s="37">
        <v>352.32299999999998</v>
      </c>
      <c r="J630" s="37">
        <v>364.06599999999997</v>
      </c>
      <c r="K630" s="37">
        <v>199.648</v>
      </c>
      <c r="L630" s="37">
        <v>352.81700000000001</v>
      </c>
      <c r="M630" s="37">
        <v>367.06700000000001</v>
      </c>
      <c r="N630" s="37">
        <v>355.22699999999998</v>
      </c>
      <c r="O630" s="37">
        <v>367.06700000000001</v>
      </c>
      <c r="P630" s="37">
        <v>4155.5370000000003</v>
      </c>
    </row>
    <row r="631" spans="1:16" ht="12.75" customHeight="1" thickBot="1" x14ac:dyDescent="0.3">
      <c r="A631" s="143"/>
      <c r="B631" s="159"/>
      <c r="C631" s="37" t="s">
        <v>28</v>
      </c>
      <c r="D631" s="37">
        <v>0</v>
      </c>
      <c r="E631" s="37">
        <v>0</v>
      </c>
      <c r="F631" s="37">
        <v>0</v>
      </c>
      <c r="G631" s="37">
        <v>0</v>
      </c>
      <c r="H631" s="37">
        <v>0</v>
      </c>
      <c r="I631" s="37">
        <v>0</v>
      </c>
      <c r="J631" s="37">
        <v>0</v>
      </c>
      <c r="K631" s="37">
        <v>0</v>
      </c>
      <c r="L631" s="37">
        <v>0</v>
      </c>
      <c r="M631" s="37">
        <v>0</v>
      </c>
      <c r="N631" s="37">
        <v>0</v>
      </c>
      <c r="O631" s="37">
        <v>0</v>
      </c>
      <c r="P631" s="37">
        <v>0</v>
      </c>
    </row>
    <row r="632" spans="1:16" ht="12.75" customHeight="1" thickBot="1" x14ac:dyDescent="0.3">
      <c r="A632" s="143"/>
      <c r="B632" s="159"/>
      <c r="C632" s="37" t="s">
        <v>29</v>
      </c>
      <c r="D632" s="37">
        <v>0</v>
      </c>
      <c r="E632" s="37">
        <v>0</v>
      </c>
      <c r="F632" s="37">
        <v>0</v>
      </c>
      <c r="G632" s="37">
        <v>0</v>
      </c>
      <c r="H632" s="37">
        <v>0</v>
      </c>
      <c r="I632" s="37">
        <v>0</v>
      </c>
      <c r="J632" s="37">
        <v>0</v>
      </c>
      <c r="K632" s="37">
        <v>0</v>
      </c>
      <c r="L632" s="37">
        <v>0</v>
      </c>
      <c r="M632" s="37">
        <v>0</v>
      </c>
      <c r="N632" s="37">
        <v>0</v>
      </c>
      <c r="O632" s="37">
        <v>0</v>
      </c>
      <c r="P632" s="37">
        <v>0</v>
      </c>
    </row>
    <row r="633" spans="1:16" ht="12.75" customHeight="1" thickBot="1" x14ac:dyDescent="0.3">
      <c r="A633" s="143"/>
      <c r="B633" s="159"/>
      <c r="C633" s="37" t="s">
        <v>30</v>
      </c>
      <c r="D633" s="37">
        <v>0</v>
      </c>
      <c r="E633" s="37">
        <v>0</v>
      </c>
      <c r="F633" s="37">
        <v>0</v>
      </c>
      <c r="G633" s="37">
        <v>0</v>
      </c>
      <c r="H633" s="37">
        <v>0</v>
      </c>
      <c r="I633" s="37">
        <v>0</v>
      </c>
      <c r="J633" s="37">
        <v>0</v>
      </c>
      <c r="K633" s="37">
        <v>0</v>
      </c>
      <c r="L633" s="37">
        <v>0</v>
      </c>
      <c r="M633" s="37">
        <v>0</v>
      </c>
      <c r="N633" s="37">
        <v>0</v>
      </c>
      <c r="O633" s="37">
        <v>0</v>
      </c>
      <c r="P633" s="37">
        <v>0</v>
      </c>
    </row>
    <row r="634" spans="1:16" ht="12.75" customHeight="1" thickBot="1" x14ac:dyDescent="0.3">
      <c r="A634" s="143"/>
      <c r="B634" s="159"/>
      <c r="C634" s="37" t="s">
        <v>31</v>
      </c>
      <c r="D634" s="37">
        <v>2247.2629999999999</v>
      </c>
      <c r="E634" s="37">
        <v>1963.7370000000001</v>
      </c>
      <c r="F634" s="37">
        <v>2002.5809999999999</v>
      </c>
      <c r="G634" s="36">
        <v>1308.6179999999999</v>
      </c>
      <c r="H634" s="37">
        <v>534.06899999999996</v>
      </c>
      <c r="I634" s="37">
        <v>352.32299999999998</v>
      </c>
      <c r="J634" s="37">
        <v>364.06599999999997</v>
      </c>
      <c r="K634" s="37">
        <v>199.648</v>
      </c>
      <c r="L634" s="37">
        <v>352.81700000000001</v>
      </c>
      <c r="M634" s="37">
        <v>1365.117</v>
      </c>
      <c r="N634" s="36">
        <v>1587.7829999999999</v>
      </c>
      <c r="O634" s="37">
        <v>2054.0929999999998</v>
      </c>
      <c r="P634" s="37">
        <v>14332.115</v>
      </c>
    </row>
    <row r="635" spans="1:16" ht="12.75" customHeight="1" thickBot="1" x14ac:dyDescent="0.3">
      <c r="A635" s="142">
        <v>5</v>
      </c>
      <c r="B635" s="151" t="s">
        <v>46</v>
      </c>
      <c r="C635" s="37" t="s">
        <v>26</v>
      </c>
      <c r="D635" s="37">
        <v>1196.77</v>
      </c>
      <c r="E635" s="37">
        <v>1026.3789999999999</v>
      </c>
      <c r="F635" s="37">
        <v>1032.204</v>
      </c>
      <c r="G635" s="37">
        <v>575.61900000000003</v>
      </c>
      <c r="H635" s="37">
        <v>96.498000000000005</v>
      </c>
      <c r="I635" s="37">
        <v>0</v>
      </c>
      <c r="J635" s="37">
        <v>0</v>
      </c>
      <c r="K635" s="37">
        <v>0</v>
      </c>
      <c r="L635" s="37">
        <v>0</v>
      </c>
      <c r="M635" s="37">
        <v>603.46600000000001</v>
      </c>
      <c r="N635" s="37">
        <v>763.37199999999996</v>
      </c>
      <c r="O635" s="37">
        <v>1066.847</v>
      </c>
      <c r="P635" s="37">
        <v>6361.1549999999997</v>
      </c>
    </row>
    <row r="636" spans="1:16" ht="12.75" customHeight="1" thickBot="1" x14ac:dyDescent="0.3">
      <c r="A636" s="143"/>
      <c r="B636" s="159"/>
      <c r="C636" s="37" t="s">
        <v>27</v>
      </c>
      <c r="D636" s="37">
        <v>205.66200000000001</v>
      </c>
      <c r="E636" s="37">
        <v>192.39500000000001</v>
      </c>
      <c r="F636" s="37">
        <v>205.66200000000001</v>
      </c>
      <c r="G636" s="37">
        <v>199.03</v>
      </c>
      <c r="H636" s="37">
        <v>205.65799999999999</v>
      </c>
      <c r="I636" s="37">
        <v>199.02500000000001</v>
      </c>
      <c r="J636" s="37">
        <v>205.65700000000001</v>
      </c>
      <c r="K636" s="37">
        <v>112.779</v>
      </c>
      <c r="L636" s="37">
        <v>199.02600000000001</v>
      </c>
      <c r="M636" s="37">
        <v>205.66200000000001</v>
      </c>
      <c r="N636" s="37">
        <v>199.03</v>
      </c>
      <c r="O636" s="37">
        <v>205.66200000000001</v>
      </c>
      <c r="P636" s="37">
        <v>2335.248</v>
      </c>
    </row>
    <row r="637" spans="1:16" ht="12.75" customHeight="1" thickBot="1" x14ac:dyDescent="0.3">
      <c r="A637" s="143"/>
      <c r="B637" s="159"/>
      <c r="C637" s="37" t="s">
        <v>28</v>
      </c>
      <c r="D637" s="37">
        <v>236.96299999999999</v>
      </c>
      <c r="E637" s="37">
        <v>195.19800000000001</v>
      </c>
      <c r="F637" s="37">
        <v>190.20099999999999</v>
      </c>
      <c r="G637" s="37">
        <v>63.786000000000001</v>
      </c>
      <c r="H637" s="37">
        <v>0.81399999999999995</v>
      </c>
      <c r="I637" s="37">
        <v>0</v>
      </c>
      <c r="J637" s="37">
        <v>0</v>
      </c>
      <c r="K637" s="37">
        <v>0</v>
      </c>
      <c r="L637" s="37">
        <v>0</v>
      </c>
      <c r="M637" s="37">
        <v>68.373999999999995</v>
      </c>
      <c r="N637" s="37">
        <v>117.13800000000001</v>
      </c>
      <c r="O637" s="37">
        <v>200.04599999999999</v>
      </c>
      <c r="P637" s="37">
        <v>1072.52</v>
      </c>
    </row>
    <row r="638" spans="1:16" ht="12.75" customHeight="1" thickBot="1" x14ac:dyDescent="0.3">
      <c r="A638" s="143"/>
      <c r="B638" s="159"/>
      <c r="C638" s="37" t="s">
        <v>29</v>
      </c>
      <c r="D638" s="37">
        <v>0</v>
      </c>
      <c r="E638" s="37">
        <v>0</v>
      </c>
      <c r="F638" s="37">
        <v>0</v>
      </c>
      <c r="G638" s="37">
        <v>0</v>
      </c>
      <c r="H638" s="37">
        <v>0</v>
      </c>
      <c r="I638" s="37">
        <v>0</v>
      </c>
      <c r="J638" s="37">
        <v>0</v>
      </c>
      <c r="K638" s="37">
        <v>0</v>
      </c>
      <c r="L638" s="37">
        <v>0</v>
      </c>
      <c r="M638" s="37">
        <v>0</v>
      </c>
      <c r="N638" s="37">
        <v>0</v>
      </c>
      <c r="O638" s="37">
        <v>0</v>
      </c>
      <c r="P638" s="37">
        <v>0</v>
      </c>
    </row>
    <row r="639" spans="1:16" ht="12.75" customHeight="1" thickBot="1" x14ac:dyDescent="0.3">
      <c r="A639" s="143"/>
      <c r="B639" s="159"/>
      <c r="C639" s="37" t="s">
        <v>30</v>
      </c>
      <c r="D639" s="37">
        <v>32.878999999999998</v>
      </c>
      <c r="E639" s="37">
        <v>28.19</v>
      </c>
      <c r="F639" s="37">
        <v>28.346</v>
      </c>
      <c r="G639" s="37">
        <v>15.771000000000001</v>
      </c>
      <c r="H639" s="37">
        <v>2.6360000000000001</v>
      </c>
      <c r="I639" s="37">
        <v>0</v>
      </c>
      <c r="J639" s="37">
        <v>0</v>
      </c>
      <c r="K639" s="37">
        <v>0</v>
      </c>
      <c r="L639" s="37">
        <v>0</v>
      </c>
      <c r="M639" s="37">
        <v>16.536999999999999</v>
      </c>
      <c r="N639" s="37">
        <v>20.946000000000002</v>
      </c>
      <c r="O639" s="37">
        <v>29.297999999999998</v>
      </c>
      <c r="P639" s="37">
        <v>174.60300000000001</v>
      </c>
    </row>
    <row r="640" spans="1:16" ht="12.75" customHeight="1" thickBot="1" x14ac:dyDescent="0.3">
      <c r="A640" s="143"/>
      <c r="B640" s="159"/>
      <c r="C640" s="37" t="s">
        <v>31</v>
      </c>
      <c r="D640" s="37">
        <v>1672.2739999999999</v>
      </c>
      <c r="E640" s="37">
        <v>1442.162</v>
      </c>
      <c r="F640" s="37">
        <v>1456.413</v>
      </c>
      <c r="G640" s="37">
        <v>854.20600000000002</v>
      </c>
      <c r="H640" s="37">
        <v>305.60599999999999</v>
      </c>
      <c r="I640" s="37">
        <v>199.02500000000001</v>
      </c>
      <c r="J640" s="37">
        <v>205.65700000000001</v>
      </c>
      <c r="K640" s="37">
        <v>112.779</v>
      </c>
      <c r="L640" s="37">
        <v>199.02600000000001</v>
      </c>
      <c r="M640" s="37">
        <v>894.03899999999999</v>
      </c>
      <c r="N640" s="36">
        <v>1100.4860000000001</v>
      </c>
      <c r="O640" s="37">
        <v>1501.8530000000001</v>
      </c>
      <c r="P640" s="37">
        <v>9943.5259999999998</v>
      </c>
    </row>
    <row r="641" spans="1:16" ht="12.75" customHeight="1" thickBot="1" x14ac:dyDescent="0.3">
      <c r="A641" s="142">
        <v>6</v>
      </c>
      <c r="B641" s="151" t="s">
        <v>33</v>
      </c>
      <c r="C641" s="37" t="s">
        <v>26</v>
      </c>
      <c r="D641" s="37">
        <v>124.294</v>
      </c>
      <c r="E641" s="37">
        <v>106.57299999999999</v>
      </c>
      <c r="F641" s="37">
        <v>107.15900000000001</v>
      </c>
      <c r="G641" s="37">
        <v>59.631</v>
      </c>
      <c r="H641" s="37">
        <v>9.968</v>
      </c>
      <c r="I641" s="37">
        <v>0</v>
      </c>
      <c r="J641" s="37">
        <v>0</v>
      </c>
      <c r="K641" s="37">
        <v>0</v>
      </c>
      <c r="L641" s="37">
        <v>0</v>
      </c>
      <c r="M641" s="37">
        <v>62.52</v>
      </c>
      <c r="N641" s="37">
        <v>79.180000000000007</v>
      </c>
      <c r="O641" s="37">
        <v>110.767</v>
      </c>
      <c r="P641" s="37">
        <v>660.09199999999998</v>
      </c>
    </row>
    <row r="642" spans="1:16" ht="12.75" customHeight="1" thickBot="1" x14ac:dyDescent="0.3">
      <c r="A642" s="143"/>
      <c r="B642" s="159"/>
      <c r="C642" s="37" t="s">
        <v>27</v>
      </c>
      <c r="D642" s="37">
        <v>11.792</v>
      </c>
      <c r="E642" s="37">
        <v>11.031000000000001</v>
      </c>
      <c r="F642" s="37">
        <v>11.792</v>
      </c>
      <c r="G642" s="37">
        <v>11.412000000000001</v>
      </c>
      <c r="H642" s="37">
        <v>11.792999999999999</v>
      </c>
      <c r="I642" s="37">
        <v>11.412000000000001</v>
      </c>
      <c r="J642" s="37">
        <v>11.792</v>
      </c>
      <c r="K642" s="37">
        <v>6.4669999999999996</v>
      </c>
      <c r="L642" s="37">
        <v>11.412000000000001</v>
      </c>
      <c r="M642" s="37">
        <v>11.792</v>
      </c>
      <c r="N642" s="37">
        <v>11.412000000000001</v>
      </c>
      <c r="O642" s="37">
        <v>11.792</v>
      </c>
      <c r="P642" s="37">
        <v>133.899</v>
      </c>
    </row>
    <row r="643" spans="1:16" ht="12.75" customHeight="1" thickBot="1" x14ac:dyDescent="0.3">
      <c r="A643" s="143"/>
      <c r="B643" s="159"/>
      <c r="C643" s="37" t="s">
        <v>28</v>
      </c>
      <c r="D643" s="37">
        <v>0</v>
      </c>
      <c r="E643" s="37">
        <v>0</v>
      </c>
      <c r="F643" s="37">
        <v>0</v>
      </c>
      <c r="G643" s="37">
        <v>0</v>
      </c>
      <c r="H643" s="37">
        <v>0</v>
      </c>
      <c r="I643" s="37">
        <v>0</v>
      </c>
      <c r="J643" s="37">
        <v>0</v>
      </c>
      <c r="K643" s="37">
        <v>0</v>
      </c>
      <c r="L643" s="37">
        <v>0</v>
      </c>
      <c r="M643" s="37">
        <v>0</v>
      </c>
      <c r="N643" s="37">
        <v>0</v>
      </c>
      <c r="O643" s="37">
        <v>0</v>
      </c>
      <c r="P643" s="37">
        <v>0</v>
      </c>
    </row>
    <row r="644" spans="1:16" ht="12.75" customHeight="1" thickBot="1" x14ac:dyDescent="0.3">
      <c r="A644" s="143"/>
      <c r="B644" s="159"/>
      <c r="C644" s="37" t="s">
        <v>29</v>
      </c>
      <c r="D644" s="37">
        <v>0</v>
      </c>
      <c r="E644" s="37">
        <v>0</v>
      </c>
      <c r="F644" s="37">
        <v>0</v>
      </c>
      <c r="G644" s="37">
        <v>0</v>
      </c>
      <c r="H644" s="37">
        <v>0</v>
      </c>
      <c r="I644" s="37">
        <v>0</v>
      </c>
      <c r="J644" s="37">
        <v>0</v>
      </c>
      <c r="K644" s="37">
        <v>0</v>
      </c>
      <c r="L644" s="37">
        <v>0</v>
      </c>
      <c r="M644" s="37">
        <v>0</v>
      </c>
      <c r="N644" s="37">
        <v>0</v>
      </c>
      <c r="O644" s="37">
        <v>0</v>
      </c>
      <c r="P644" s="37">
        <v>0</v>
      </c>
    </row>
    <row r="645" spans="1:16" ht="12.75" customHeight="1" thickBot="1" x14ac:dyDescent="0.3">
      <c r="A645" s="143"/>
      <c r="B645" s="159"/>
      <c r="C645" s="37" t="s">
        <v>30</v>
      </c>
      <c r="D645" s="37">
        <v>7.2460000000000004</v>
      </c>
      <c r="E645" s="37">
        <v>6.2430000000000003</v>
      </c>
      <c r="F645" s="37">
        <v>6.3</v>
      </c>
      <c r="G645" s="37">
        <v>3.6669999999999998</v>
      </c>
      <c r="H645" s="37">
        <v>0.65</v>
      </c>
      <c r="I645" s="37">
        <v>0</v>
      </c>
      <c r="J645" s="37">
        <v>0</v>
      </c>
      <c r="K645" s="37">
        <v>0</v>
      </c>
      <c r="L645" s="37">
        <v>0</v>
      </c>
      <c r="M645" s="37">
        <v>3.839</v>
      </c>
      <c r="N645" s="37">
        <v>4.7439999999999998</v>
      </c>
      <c r="O645" s="37">
        <v>6.5</v>
      </c>
      <c r="P645" s="37">
        <v>39.189</v>
      </c>
    </row>
    <row r="646" spans="1:16" ht="12.75" customHeight="1" thickBot="1" x14ac:dyDescent="0.3">
      <c r="A646" s="143"/>
      <c r="B646" s="159"/>
      <c r="C646" s="37" t="s">
        <v>31</v>
      </c>
      <c r="D646" s="37">
        <v>143.33199999999999</v>
      </c>
      <c r="E646" s="37">
        <v>123.84699999999999</v>
      </c>
      <c r="F646" s="37">
        <v>125.251</v>
      </c>
      <c r="G646" s="37">
        <v>74.709999999999994</v>
      </c>
      <c r="H646" s="37">
        <v>22.411000000000001</v>
      </c>
      <c r="I646" s="37">
        <v>11.412000000000001</v>
      </c>
      <c r="J646" s="37">
        <v>11.792</v>
      </c>
      <c r="K646" s="37">
        <v>6.4669999999999996</v>
      </c>
      <c r="L646" s="37">
        <v>11.412000000000001</v>
      </c>
      <c r="M646" s="37">
        <v>78.150999999999996</v>
      </c>
      <c r="N646" s="37">
        <v>95.335999999999999</v>
      </c>
      <c r="O646" s="37">
        <v>129.059</v>
      </c>
      <c r="P646" s="37">
        <v>833.18</v>
      </c>
    </row>
    <row r="647" spans="1:16" ht="12.75" customHeight="1" thickBot="1" x14ac:dyDescent="0.3">
      <c r="A647" s="142">
        <v>7</v>
      </c>
      <c r="B647" s="151" t="s">
        <v>35</v>
      </c>
      <c r="C647" s="37" t="s">
        <v>26</v>
      </c>
      <c r="D647" s="37">
        <v>2261.136</v>
      </c>
      <c r="E647" s="37">
        <v>1924.0250000000001</v>
      </c>
      <c r="F647" s="37">
        <v>1923.41</v>
      </c>
      <c r="G647" s="37">
        <v>992.673</v>
      </c>
      <c r="H647" s="37">
        <v>147.74</v>
      </c>
      <c r="I647" s="37">
        <v>0</v>
      </c>
      <c r="J647" s="37">
        <v>0</v>
      </c>
      <c r="K647" s="37">
        <v>0</v>
      </c>
      <c r="L647" s="37">
        <v>0</v>
      </c>
      <c r="M647" s="37">
        <v>1043.5350000000001</v>
      </c>
      <c r="N647" s="37">
        <v>1377.992</v>
      </c>
      <c r="O647" s="37">
        <v>1994.508</v>
      </c>
      <c r="P647" s="37">
        <v>11665.019</v>
      </c>
    </row>
    <row r="648" spans="1:16" ht="12.75" customHeight="1" thickBot="1" x14ac:dyDescent="0.3">
      <c r="A648" s="143"/>
      <c r="B648" s="159"/>
      <c r="C648" s="37" t="s">
        <v>27</v>
      </c>
      <c r="D648" s="37">
        <v>13.369</v>
      </c>
      <c r="E648" s="37">
        <v>12.507</v>
      </c>
      <c r="F648" s="37">
        <v>13.369</v>
      </c>
      <c r="G648" s="37">
        <v>12.936999999999999</v>
      </c>
      <c r="H648" s="37">
        <v>13.159000000000001</v>
      </c>
      <c r="I648" s="37">
        <v>12.664</v>
      </c>
      <c r="J648" s="37">
        <v>13.087</v>
      </c>
      <c r="K648" s="37">
        <v>7.1779999999999999</v>
      </c>
      <c r="L648" s="37">
        <v>12.664</v>
      </c>
      <c r="M648" s="37">
        <v>13.369</v>
      </c>
      <c r="N648" s="37">
        <v>12.936999999999999</v>
      </c>
      <c r="O648" s="37">
        <v>13.369</v>
      </c>
      <c r="P648" s="37">
        <v>150.60900000000001</v>
      </c>
    </row>
    <row r="649" spans="1:16" ht="12.75" customHeight="1" thickBot="1" x14ac:dyDescent="0.3">
      <c r="A649" s="143"/>
      <c r="B649" s="159"/>
      <c r="C649" s="37" t="s">
        <v>28</v>
      </c>
      <c r="D649" s="37">
        <v>144.34200000000001</v>
      </c>
      <c r="E649" s="37">
        <v>122.163</v>
      </c>
      <c r="F649" s="37">
        <v>121.617</v>
      </c>
      <c r="G649" s="37">
        <v>59.241</v>
      </c>
      <c r="H649" s="37">
        <v>7.9269999999999996</v>
      </c>
      <c r="I649" s="37">
        <v>0</v>
      </c>
      <c r="J649" s="37">
        <v>0</v>
      </c>
      <c r="K649" s="37">
        <v>0</v>
      </c>
      <c r="L649" s="37">
        <v>0</v>
      </c>
      <c r="M649" s="37">
        <v>62.411999999999999</v>
      </c>
      <c r="N649" s="37">
        <v>85.168999999999997</v>
      </c>
      <c r="O649" s="37">
        <v>126.402</v>
      </c>
      <c r="P649" s="37">
        <v>729.27300000000002</v>
      </c>
    </row>
    <row r="650" spans="1:16" ht="12.75" customHeight="1" thickBot="1" x14ac:dyDescent="0.3">
      <c r="A650" s="143"/>
      <c r="B650" s="159"/>
      <c r="C650" s="37" t="s">
        <v>29</v>
      </c>
      <c r="D650" s="37">
        <v>0</v>
      </c>
      <c r="E650" s="37">
        <v>0</v>
      </c>
      <c r="F650" s="37">
        <v>0</v>
      </c>
      <c r="G650" s="37">
        <v>0</v>
      </c>
      <c r="H650" s="37">
        <v>0</v>
      </c>
      <c r="I650" s="37">
        <v>0</v>
      </c>
      <c r="J650" s="37">
        <v>0</v>
      </c>
      <c r="K650" s="37">
        <v>0</v>
      </c>
      <c r="L650" s="37">
        <v>0</v>
      </c>
      <c r="M650" s="37">
        <v>0</v>
      </c>
      <c r="N650" s="37">
        <v>0</v>
      </c>
      <c r="O650" s="37">
        <v>0</v>
      </c>
      <c r="P650" s="37">
        <v>0</v>
      </c>
    </row>
    <row r="651" spans="1:16" ht="12.75" customHeight="1" thickBot="1" x14ac:dyDescent="0.3">
      <c r="A651" s="143"/>
      <c r="B651" s="159"/>
      <c r="C651" s="37" t="s">
        <v>30</v>
      </c>
      <c r="D651" s="37">
        <v>43.154000000000003</v>
      </c>
      <c r="E651" s="37">
        <v>36.768000000000001</v>
      </c>
      <c r="F651" s="37">
        <v>36.79</v>
      </c>
      <c r="G651" s="37">
        <v>19.238</v>
      </c>
      <c r="H651" s="37">
        <v>2.93</v>
      </c>
      <c r="I651" s="37">
        <v>0</v>
      </c>
      <c r="J651" s="37">
        <v>0</v>
      </c>
      <c r="K651" s="37">
        <v>0</v>
      </c>
      <c r="L651" s="37">
        <v>0</v>
      </c>
      <c r="M651" s="37">
        <v>20.216000000000001</v>
      </c>
      <c r="N651" s="37">
        <v>26.501000000000001</v>
      </c>
      <c r="O651" s="37">
        <v>38.131999999999998</v>
      </c>
      <c r="P651" s="37">
        <v>223.72900000000001</v>
      </c>
    </row>
    <row r="652" spans="1:16" ht="12.75" customHeight="1" thickBot="1" x14ac:dyDescent="0.3">
      <c r="A652" s="143"/>
      <c r="B652" s="159"/>
      <c r="C652" s="37" t="s">
        <v>31</v>
      </c>
      <c r="D652" s="37">
        <v>2462.0010000000002</v>
      </c>
      <c r="E652" s="37">
        <v>2095.4630000000002</v>
      </c>
      <c r="F652" s="37">
        <v>2095.1860000000001</v>
      </c>
      <c r="G652" s="37">
        <v>1084.0889999999999</v>
      </c>
      <c r="H652" s="37">
        <v>171.756</v>
      </c>
      <c r="I652" s="37">
        <v>12.664</v>
      </c>
      <c r="J652" s="37">
        <v>13.087</v>
      </c>
      <c r="K652" s="37">
        <v>7.1779999999999999</v>
      </c>
      <c r="L652" s="37">
        <v>12.664</v>
      </c>
      <c r="M652" s="37">
        <v>1139.5319999999999</v>
      </c>
      <c r="N652" s="37">
        <v>1502.5989999999999</v>
      </c>
      <c r="O652" s="37">
        <v>2172.4110000000001</v>
      </c>
      <c r="P652" s="37">
        <v>12768.63</v>
      </c>
    </row>
    <row r="653" spans="1:16" ht="12.75" customHeight="1" thickBot="1" x14ac:dyDescent="0.3">
      <c r="A653" s="138" t="s">
        <v>36</v>
      </c>
      <c r="B653" s="139"/>
      <c r="C653" s="37" t="s">
        <v>26</v>
      </c>
      <c r="D653" s="36">
        <v>10872.394</v>
      </c>
      <c r="E653" s="37">
        <v>9337.9840000000004</v>
      </c>
      <c r="F653" s="37">
        <v>9401.2880000000005</v>
      </c>
      <c r="G653" s="37">
        <v>5314.0879999999997</v>
      </c>
      <c r="H653" s="37">
        <v>907.56600000000003</v>
      </c>
      <c r="I653" s="37">
        <v>0</v>
      </c>
      <c r="J653" s="37">
        <v>0</v>
      </c>
      <c r="K653" s="37">
        <v>0</v>
      </c>
      <c r="L653" s="37">
        <v>0</v>
      </c>
      <c r="M653" s="37">
        <v>5568.6469999999999</v>
      </c>
      <c r="N653" s="37">
        <v>6992.5020000000004</v>
      </c>
      <c r="O653" s="37">
        <v>9710.9889999999996</v>
      </c>
      <c r="P653" s="37">
        <v>58105.457999999999</v>
      </c>
    </row>
    <row r="654" spans="1:16" ht="12.75" customHeight="1" thickBot="1" x14ac:dyDescent="0.3">
      <c r="A654" s="140"/>
      <c r="B654" s="141"/>
      <c r="C654" s="37" t="s">
        <v>27</v>
      </c>
      <c r="D654" s="37">
        <v>1958.9</v>
      </c>
      <c r="E654" s="37">
        <v>1832.519</v>
      </c>
      <c r="F654" s="37">
        <v>1958.9</v>
      </c>
      <c r="G654" s="37">
        <v>1895.7149999999999</v>
      </c>
      <c r="H654" s="37">
        <v>1792.373</v>
      </c>
      <c r="I654" s="37">
        <v>1701.5229999999999</v>
      </c>
      <c r="J654" s="37">
        <v>1758.2339999999999</v>
      </c>
      <c r="K654" s="37">
        <v>964.19200000000001</v>
      </c>
      <c r="L654" s="37">
        <v>1734.4870000000001</v>
      </c>
      <c r="M654" s="37">
        <v>1958.9</v>
      </c>
      <c r="N654" s="37">
        <v>1895.7149999999999</v>
      </c>
      <c r="O654" s="37">
        <v>1958.9</v>
      </c>
      <c r="P654" s="37">
        <v>21410.358</v>
      </c>
    </row>
    <row r="655" spans="1:16" ht="12.75" customHeight="1" thickBot="1" x14ac:dyDescent="0.3">
      <c r="A655" s="140"/>
      <c r="B655" s="141"/>
      <c r="C655" s="37" t="s">
        <v>28</v>
      </c>
      <c r="D655" s="37">
        <v>393.98599999999999</v>
      </c>
      <c r="E655" s="37">
        <v>328.11500000000001</v>
      </c>
      <c r="F655" s="37">
        <v>322.54199999999997</v>
      </c>
      <c r="G655" s="37">
        <v>128.37200000000001</v>
      </c>
      <c r="H655" s="37">
        <v>9.4890000000000008</v>
      </c>
      <c r="I655" s="37">
        <v>0</v>
      </c>
      <c r="J655" s="37">
        <v>0</v>
      </c>
      <c r="K655" s="37">
        <v>0</v>
      </c>
      <c r="L655" s="37">
        <v>0</v>
      </c>
      <c r="M655" s="37">
        <v>136.41300000000001</v>
      </c>
      <c r="N655" s="37">
        <v>209.88499999999999</v>
      </c>
      <c r="O655" s="37">
        <v>337.584</v>
      </c>
      <c r="P655" s="37">
        <v>1866.386</v>
      </c>
    </row>
    <row r="656" spans="1:16" ht="12.75" customHeight="1" thickBot="1" x14ac:dyDescent="0.3">
      <c r="A656" s="140"/>
      <c r="B656" s="141"/>
      <c r="C656" s="37" t="s">
        <v>29</v>
      </c>
      <c r="D656" s="37">
        <v>0</v>
      </c>
      <c r="E656" s="37">
        <v>0</v>
      </c>
      <c r="F656" s="37">
        <v>0</v>
      </c>
      <c r="G656" s="37">
        <v>0</v>
      </c>
      <c r="H656" s="37">
        <v>0</v>
      </c>
      <c r="I656" s="37">
        <v>0</v>
      </c>
      <c r="J656" s="37">
        <v>0</v>
      </c>
      <c r="K656" s="37">
        <v>0</v>
      </c>
      <c r="L656" s="37">
        <v>0</v>
      </c>
      <c r="M656" s="37">
        <v>0</v>
      </c>
      <c r="N656" s="37">
        <v>0</v>
      </c>
      <c r="O656" s="37">
        <v>0</v>
      </c>
      <c r="P656" s="37">
        <v>0</v>
      </c>
    </row>
    <row r="657" spans="1:16" ht="12.75" customHeight="1" thickBot="1" x14ac:dyDescent="0.3">
      <c r="A657" s="140"/>
      <c r="B657" s="141"/>
      <c r="C657" s="37" t="s">
        <v>30</v>
      </c>
      <c r="D657" s="37">
        <v>84.438999999999993</v>
      </c>
      <c r="E657" s="37">
        <v>72.2</v>
      </c>
      <c r="F657" s="37">
        <v>72.444999999999993</v>
      </c>
      <c r="G657" s="37">
        <v>39.264000000000003</v>
      </c>
      <c r="H657" s="37">
        <v>6.3209999999999997</v>
      </c>
      <c r="I657" s="37">
        <v>0</v>
      </c>
      <c r="J657" s="37">
        <v>0</v>
      </c>
      <c r="K657" s="37">
        <v>0</v>
      </c>
      <c r="L657" s="37">
        <v>0</v>
      </c>
      <c r="M657" s="37">
        <v>41.207999999999998</v>
      </c>
      <c r="N657" s="37">
        <v>52.951000000000001</v>
      </c>
      <c r="O657" s="37">
        <v>74.971000000000004</v>
      </c>
      <c r="P657" s="37">
        <v>443.79899999999998</v>
      </c>
    </row>
    <row r="658" spans="1:16" ht="12.75" customHeight="1" thickBot="1" x14ac:dyDescent="0.3">
      <c r="A658" s="140"/>
      <c r="B658" s="141"/>
      <c r="C658" s="37" t="s">
        <v>31</v>
      </c>
      <c r="D658" s="36">
        <v>13309.718999999999</v>
      </c>
      <c r="E658" s="36">
        <v>11570.817999999999</v>
      </c>
      <c r="F658" s="37">
        <v>11755.174999999999</v>
      </c>
      <c r="G658" s="37">
        <v>7377.4390000000003</v>
      </c>
      <c r="H658" s="37">
        <v>2715.7489999999998</v>
      </c>
      <c r="I658" s="37">
        <v>1701.5229999999999</v>
      </c>
      <c r="J658" s="37">
        <v>1758.2339999999999</v>
      </c>
      <c r="K658" s="37">
        <v>964.19200000000001</v>
      </c>
      <c r="L658" s="37">
        <v>1734.4870000000001</v>
      </c>
      <c r="M658" s="37">
        <v>7705.1679999999997</v>
      </c>
      <c r="N658" s="37">
        <v>9151.0529999999999</v>
      </c>
      <c r="O658" s="36">
        <v>12082.444</v>
      </c>
      <c r="P658" s="37">
        <v>81826.001000000004</v>
      </c>
    </row>
    <row r="659" spans="1:16" ht="12.75" customHeight="1" thickBot="1" x14ac:dyDescent="0.3">
      <c r="A659" s="163" t="s">
        <v>60</v>
      </c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  <c r="L659" s="164"/>
      <c r="M659" s="164"/>
      <c r="N659" s="164"/>
      <c r="O659" s="164"/>
      <c r="P659" s="165"/>
    </row>
    <row r="660" spans="1:16" ht="12.75" customHeight="1" thickBot="1" x14ac:dyDescent="0.3">
      <c r="A660" s="179" t="s">
        <v>8</v>
      </c>
      <c r="B660" s="183" t="s">
        <v>9</v>
      </c>
      <c r="C660" s="151"/>
      <c r="D660" s="188" t="s">
        <v>117</v>
      </c>
      <c r="E660" s="154"/>
      <c r="F660" s="154"/>
      <c r="G660" s="154"/>
      <c r="H660" s="154"/>
      <c r="I660" s="154"/>
      <c r="J660" s="154"/>
      <c r="K660" s="154"/>
      <c r="L660" s="154"/>
      <c r="M660" s="154"/>
      <c r="N660" s="154"/>
      <c r="O660" s="154"/>
      <c r="P660" s="155"/>
    </row>
    <row r="661" spans="1:16" ht="12.75" customHeight="1" thickBot="1" x14ac:dyDescent="0.3">
      <c r="A661" s="180"/>
      <c r="B661" s="182"/>
      <c r="C661" s="152"/>
      <c r="D661" s="36" t="s">
        <v>10</v>
      </c>
      <c r="E661" s="36" t="s">
        <v>11</v>
      </c>
      <c r="F661" s="35" t="s">
        <v>12</v>
      </c>
      <c r="G661" s="36" t="s">
        <v>13</v>
      </c>
      <c r="H661" s="35" t="s">
        <v>14</v>
      </c>
      <c r="I661" s="35" t="s">
        <v>15</v>
      </c>
      <c r="J661" s="35" t="s">
        <v>16</v>
      </c>
      <c r="K661" s="36" t="s">
        <v>17</v>
      </c>
      <c r="L661" s="37" t="s">
        <v>18</v>
      </c>
      <c r="M661" s="36" t="s">
        <v>19</v>
      </c>
      <c r="N661" s="36" t="s">
        <v>20</v>
      </c>
      <c r="O661" s="37" t="s">
        <v>21</v>
      </c>
      <c r="P661" s="35" t="s">
        <v>22</v>
      </c>
    </row>
    <row r="662" spans="1:16" ht="12.75" customHeight="1" thickBot="1" x14ac:dyDescent="0.3">
      <c r="A662" s="142" t="s">
        <v>43</v>
      </c>
      <c r="B662" s="151" t="s">
        <v>38</v>
      </c>
      <c r="C662" s="37" t="s">
        <v>26</v>
      </c>
      <c r="D662" s="37">
        <v>482.57499999999999</v>
      </c>
      <c r="E662" s="37">
        <v>412.06700000000001</v>
      </c>
      <c r="F662" s="37">
        <v>413.03699999999998</v>
      </c>
      <c r="G662" s="37">
        <v>220.858</v>
      </c>
      <c r="H662" s="37">
        <v>34.811999999999998</v>
      </c>
      <c r="I662" s="37">
        <v>0</v>
      </c>
      <c r="J662" s="37">
        <v>0</v>
      </c>
      <c r="K662" s="37">
        <v>0</v>
      </c>
      <c r="L662" s="37">
        <v>0</v>
      </c>
      <c r="M662" s="37">
        <v>231.87700000000001</v>
      </c>
      <c r="N662" s="37">
        <v>300.18900000000002</v>
      </c>
      <c r="O662" s="37">
        <v>427.67700000000002</v>
      </c>
      <c r="P662" s="37">
        <v>2523.0920000000001</v>
      </c>
    </row>
    <row r="663" spans="1:16" ht="12.75" customHeight="1" thickBot="1" x14ac:dyDescent="0.3">
      <c r="A663" s="143"/>
      <c r="B663" s="159"/>
      <c r="C663" s="37" t="s">
        <v>27</v>
      </c>
      <c r="D663" s="37">
        <v>16.225999999999999</v>
      </c>
      <c r="E663" s="37">
        <v>15.179</v>
      </c>
      <c r="F663" s="37">
        <v>16.225999999999999</v>
      </c>
      <c r="G663" s="37">
        <v>15.702999999999999</v>
      </c>
      <c r="H663" s="37">
        <v>12.932</v>
      </c>
      <c r="I663" s="37">
        <v>11.407999999999999</v>
      </c>
      <c r="J663" s="37">
        <v>6.4649999999999999</v>
      </c>
      <c r="K663" s="37">
        <v>11.788</v>
      </c>
      <c r="L663" s="37">
        <v>11.407999999999999</v>
      </c>
      <c r="M663" s="37">
        <v>16.225999999999999</v>
      </c>
      <c r="N663" s="37">
        <v>15.702999999999999</v>
      </c>
      <c r="O663" s="37">
        <v>16.225999999999999</v>
      </c>
      <c r="P663" s="37">
        <v>165.49</v>
      </c>
    </row>
    <row r="664" spans="1:16" ht="12.75" customHeight="1" thickBot="1" x14ac:dyDescent="0.3">
      <c r="A664" s="143"/>
      <c r="B664" s="159"/>
      <c r="C664" s="37" t="s">
        <v>28</v>
      </c>
      <c r="D664" s="37">
        <v>63.082000000000001</v>
      </c>
      <c r="E664" s="37">
        <v>53.627000000000002</v>
      </c>
      <c r="F664" s="37">
        <v>53.57</v>
      </c>
      <c r="G664" s="37">
        <v>27.373999999999999</v>
      </c>
      <c r="H664" s="37">
        <v>4.0049999999999999</v>
      </c>
      <c r="I664" s="37">
        <v>0</v>
      </c>
      <c r="J664" s="37">
        <v>0</v>
      </c>
      <c r="K664" s="37">
        <v>0</v>
      </c>
      <c r="L664" s="37">
        <v>0</v>
      </c>
      <c r="M664" s="37">
        <v>28.788</v>
      </c>
      <c r="N664" s="37">
        <v>38.226999999999997</v>
      </c>
      <c r="O664" s="37">
        <v>55.573</v>
      </c>
      <c r="P664" s="37">
        <v>324.24599999999998</v>
      </c>
    </row>
    <row r="665" spans="1:16" ht="12.75" customHeight="1" thickBot="1" x14ac:dyDescent="0.3">
      <c r="A665" s="143"/>
      <c r="B665" s="159"/>
      <c r="C665" s="37" t="s">
        <v>29</v>
      </c>
      <c r="D665" s="37">
        <v>0</v>
      </c>
      <c r="E665" s="37">
        <v>0</v>
      </c>
      <c r="F665" s="37">
        <v>0</v>
      </c>
      <c r="G665" s="37">
        <v>0</v>
      </c>
      <c r="H665" s="37">
        <v>0</v>
      </c>
      <c r="I665" s="37">
        <v>0</v>
      </c>
      <c r="J665" s="37">
        <v>0</v>
      </c>
      <c r="K665" s="37">
        <v>0</v>
      </c>
      <c r="L665" s="37">
        <v>0</v>
      </c>
      <c r="M665" s="37">
        <v>0</v>
      </c>
      <c r="N665" s="37">
        <v>0</v>
      </c>
      <c r="O665" s="37">
        <v>0</v>
      </c>
      <c r="P665" s="37">
        <v>0</v>
      </c>
    </row>
    <row r="666" spans="1:16" ht="12.75" customHeight="1" thickBot="1" x14ac:dyDescent="0.3">
      <c r="A666" s="143"/>
      <c r="B666" s="159"/>
      <c r="C666" s="37" t="s">
        <v>30</v>
      </c>
      <c r="D666" s="37">
        <v>0</v>
      </c>
      <c r="E666" s="37">
        <v>0</v>
      </c>
      <c r="F666" s="37">
        <v>0</v>
      </c>
      <c r="G666" s="37">
        <v>0</v>
      </c>
      <c r="H666" s="37">
        <v>0</v>
      </c>
      <c r="I666" s="37">
        <v>0</v>
      </c>
      <c r="J666" s="37">
        <v>0</v>
      </c>
      <c r="K666" s="37">
        <v>0</v>
      </c>
      <c r="L666" s="37">
        <v>0</v>
      </c>
      <c r="M666" s="37">
        <v>0</v>
      </c>
      <c r="N666" s="37">
        <v>0</v>
      </c>
      <c r="O666" s="37">
        <v>0</v>
      </c>
      <c r="P666" s="37">
        <v>0</v>
      </c>
    </row>
    <row r="667" spans="1:16" ht="12.75" customHeight="1" thickBot="1" x14ac:dyDescent="0.3">
      <c r="A667" s="143"/>
      <c r="B667" s="159"/>
      <c r="C667" s="37" t="s">
        <v>31</v>
      </c>
      <c r="D667" s="37">
        <v>561.88300000000004</v>
      </c>
      <c r="E667" s="37">
        <v>480.87299999999999</v>
      </c>
      <c r="F667" s="37">
        <v>482.83300000000003</v>
      </c>
      <c r="G667" s="37">
        <v>263.935</v>
      </c>
      <c r="H667" s="37">
        <v>51.749000000000002</v>
      </c>
      <c r="I667" s="37">
        <v>11.407999999999999</v>
      </c>
      <c r="J667" s="37">
        <v>6.4649999999999999</v>
      </c>
      <c r="K667" s="37">
        <v>11.788</v>
      </c>
      <c r="L667" s="37">
        <v>11.407999999999999</v>
      </c>
      <c r="M667" s="37">
        <v>276.89100000000002</v>
      </c>
      <c r="N667" s="37">
        <v>354.11900000000003</v>
      </c>
      <c r="O667" s="37">
        <v>499.476</v>
      </c>
      <c r="P667" s="37">
        <v>3012.828</v>
      </c>
    </row>
    <row r="668" spans="1:16" ht="12.75" customHeight="1" thickBot="1" x14ac:dyDescent="0.3">
      <c r="A668" s="142" t="s">
        <v>32</v>
      </c>
      <c r="B668" s="151" t="s">
        <v>0</v>
      </c>
      <c r="C668" s="37" t="s">
        <v>26</v>
      </c>
      <c r="D668" s="37">
        <v>7.8890000000000002</v>
      </c>
      <c r="E668" s="37">
        <v>6.7069999999999999</v>
      </c>
      <c r="F668" s="37">
        <v>6.7</v>
      </c>
      <c r="G668" s="37">
        <v>3.4239999999999999</v>
      </c>
      <c r="H668" s="37">
        <v>0.501</v>
      </c>
      <c r="I668" s="37">
        <v>0</v>
      </c>
      <c r="J668" s="37">
        <v>0</v>
      </c>
      <c r="K668" s="37">
        <v>0</v>
      </c>
      <c r="L668" s="37">
        <v>0</v>
      </c>
      <c r="M668" s="37">
        <v>3.6</v>
      </c>
      <c r="N668" s="37">
        <v>4.7809999999999997</v>
      </c>
      <c r="O668" s="37">
        <v>6.95</v>
      </c>
      <c r="P668" s="37">
        <v>40.552</v>
      </c>
    </row>
    <row r="669" spans="1:16" ht="12.75" customHeight="1" thickBot="1" x14ac:dyDescent="0.3">
      <c r="A669" s="143"/>
      <c r="B669" s="159"/>
      <c r="C669" s="37" t="s">
        <v>27</v>
      </c>
      <c r="D669" s="37">
        <v>3.4369999999999998</v>
      </c>
      <c r="E669" s="37">
        <v>3.2149999999999999</v>
      </c>
      <c r="F669" s="37">
        <v>3.4369999999999998</v>
      </c>
      <c r="G669" s="37">
        <v>3.3260000000000001</v>
      </c>
      <c r="H669" s="37">
        <v>3.4369999999999998</v>
      </c>
      <c r="I669" s="37">
        <v>3.3260000000000001</v>
      </c>
      <c r="J669" s="37">
        <v>1.885</v>
      </c>
      <c r="K669" s="37">
        <v>3.4369999999999998</v>
      </c>
      <c r="L669" s="37">
        <v>3.3260000000000001</v>
      </c>
      <c r="M669" s="37">
        <v>3.4369999999999998</v>
      </c>
      <c r="N669" s="37">
        <v>3.3260000000000001</v>
      </c>
      <c r="O669" s="37">
        <v>3.4369999999999998</v>
      </c>
      <c r="P669" s="37">
        <v>39.026000000000003</v>
      </c>
    </row>
    <row r="670" spans="1:16" ht="12.75" customHeight="1" thickBot="1" x14ac:dyDescent="0.3">
      <c r="A670" s="143"/>
      <c r="B670" s="159"/>
      <c r="C670" s="37" t="s">
        <v>28</v>
      </c>
      <c r="D670" s="37">
        <v>0</v>
      </c>
      <c r="E670" s="37">
        <v>0</v>
      </c>
      <c r="F670" s="37">
        <v>0</v>
      </c>
      <c r="G670" s="37">
        <v>0</v>
      </c>
      <c r="H670" s="37">
        <v>0</v>
      </c>
      <c r="I670" s="37">
        <v>0</v>
      </c>
      <c r="J670" s="37">
        <v>0</v>
      </c>
      <c r="K670" s="37">
        <v>0</v>
      </c>
      <c r="L670" s="37">
        <v>0</v>
      </c>
      <c r="M670" s="37">
        <v>0</v>
      </c>
      <c r="N670" s="37">
        <v>0</v>
      </c>
      <c r="O670" s="37">
        <v>0</v>
      </c>
      <c r="P670" s="37">
        <v>0</v>
      </c>
    </row>
    <row r="671" spans="1:16" ht="12.75" customHeight="1" thickBot="1" x14ac:dyDescent="0.3">
      <c r="A671" s="143"/>
      <c r="B671" s="159"/>
      <c r="C671" s="37" t="s">
        <v>29</v>
      </c>
      <c r="D671" s="37">
        <v>0</v>
      </c>
      <c r="E671" s="37">
        <v>0</v>
      </c>
      <c r="F671" s="37">
        <v>0</v>
      </c>
      <c r="G671" s="37">
        <v>0</v>
      </c>
      <c r="H671" s="37">
        <v>0</v>
      </c>
      <c r="I671" s="37">
        <v>0</v>
      </c>
      <c r="J671" s="37">
        <v>0</v>
      </c>
      <c r="K671" s="37">
        <v>0</v>
      </c>
      <c r="L671" s="37">
        <v>0</v>
      </c>
      <c r="M671" s="37">
        <v>0</v>
      </c>
      <c r="N671" s="37">
        <v>0</v>
      </c>
      <c r="O671" s="37">
        <v>0</v>
      </c>
      <c r="P671" s="37">
        <v>0</v>
      </c>
    </row>
    <row r="672" spans="1:16" ht="12.75" customHeight="1" thickBot="1" x14ac:dyDescent="0.3">
      <c r="A672" s="143"/>
      <c r="B672" s="159"/>
      <c r="C672" s="37" t="s">
        <v>30</v>
      </c>
      <c r="D672" s="37">
        <v>0.23699999999999999</v>
      </c>
      <c r="E672" s="37">
        <v>0.20100000000000001</v>
      </c>
      <c r="F672" s="37">
        <v>0.20100000000000001</v>
      </c>
      <c r="G672" s="37">
        <v>0.10299999999999999</v>
      </c>
      <c r="H672" s="37">
        <v>1.4999999999999999E-2</v>
      </c>
      <c r="I672" s="37">
        <v>0</v>
      </c>
      <c r="J672" s="37">
        <v>0</v>
      </c>
      <c r="K672" s="37">
        <v>0</v>
      </c>
      <c r="L672" s="37">
        <v>0</v>
      </c>
      <c r="M672" s="37">
        <v>0.108</v>
      </c>
      <c r="N672" s="37">
        <v>0.14299999999999999</v>
      </c>
      <c r="O672" s="37">
        <v>0.20899999999999999</v>
      </c>
      <c r="P672" s="37">
        <v>1.2170000000000001</v>
      </c>
    </row>
    <row r="673" spans="1:16" ht="12.75" customHeight="1" thickBot="1" x14ac:dyDescent="0.3">
      <c r="A673" s="143"/>
      <c r="B673" s="159"/>
      <c r="C673" s="37" t="s">
        <v>31</v>
      </c>
      <c r="D673" s="37">
        <v>11.563000000000001</v>
      </c>
      <c r="E673" s="37">
        <v>10.122999999999999</v>
      </c>
      <c r="F673" s="37">
        <v>10.337999999999999</v>
      </c>
      <c r="G673" s="37">
        <v>6.8529999999999998</v>
      </c>
      <c r="H673" s="37">
        <v>3.9529999999999998</v>
      </c>
      <c r="I673" s="37">
        <v>3.3260000000000001</v>
      </c>
      <c r="J673" s="37">
        <v>1.885</v>
      </c>
      <c r="K673" s="37">
        <v>3.4369999999999998</v>
      </c>
      <c r="L673" s="37">
        <v>3.3260000000000001</v>
      </c>
      <c r="M673" s="37">
        <v>7.1449999999999996</v>
      </c>
      <c r="N673" s="37">
        <v>8.25</v>
      </c>
      <c r="O673" s="37">
        <v>10.596</v>
      </c>
      <c r="P673" s="37">
        <v>80.795000000000002</v>
      </c>
    </row>
    <row r="674" spans="1:16" ht="12.75" customHeight="1" thickBot="1" x14ac:dyDescent="0.3">
      <c r="A674" s="142" t="s">
        <v>34</v>
      </c>
      <c r="B674" s="151" t="s">
        <v>25</v>
      </c>
      <c r="C674" s="37" t="s">
        <v>26</v>
      </c>
      <c r="D674" s="37">
        <v>2898.3539999999998</v>
      </c>
      <c r="E674" s="37">
        <v>2497.7950000000001</v>
      </c>
      <c r="F674" s="37">
        <v>2521.172</v>
      </c>
      <c r="G674" s="37">
        <v>1469.6679999999999</v>
      </c>
      <c r="H674" s="37">
        <v>261.274</v>
      </c>
      <c r="I674" s="37">
        <v>0</v>
      </c>
      <c r="J674" s="37">
        <v>0</v>
      </c>
      <c r="K674" s="37">
        <v>0</v>
      </c>
      <c r="L674" s="37">
        <v>0</v>
      </c>
      <c r="M674" s="37">
        <v>1538.5119999999999</v>
      </c>
      <c r="N674" s="37">
        <v>1900.0050000000001</v>
      </c>
      <c r="O674" s="37">
        <v>2600.578</v>
      </c>
      <c r="P674" s="37">
        <v>15687.358</v>
      </c>
    </row>
    <row r="675" spans="1:16" ht="12.75" customHeight="1" thickBot="1" x14ac:dyDescent="0.3">
      <c r="A675" s="143"/>
      <c r="B675" s="159"/>
      <c r="C675" s="37" t="s">
        <v>27</v>
      </c>
      <c r="D675" s="37">
        <v>290.54599999999999</v>
      </c>
      <c r="E675" s="37">
        <v>271.80200000000002</v>
      </c>
      <c r="F675" s="37">
        <v>290.54599999999999</v>
      </c>
      <c r="G675" s="37">
        <v>281.173</v>
      </c>
      <c r="H675" s="37">
        <v>239.46899999999999</v>
      </c>
      <c r="I675" s="37">
        <v>219.67400000000001</v>
      </c>
      <c r="J675" s="37">
        <v>124.483</v>
      </c>
      <c r="K675" s="37">
        <v>226.99799999999999</v>
      </c>
      <c r="L675" s="37">
        <v>224.88900000000001</v>
      </c>
      <c r="M675" s="37">
        <v>290.54599999999999</v>
      </c>
      <c r="N675" s="37">
        <v>281.173</v>
      </c>
      <c r="O675" s="37">
        <v>290.54599999999999</v>
      </c>
      <c r="P675" s="37">
        <v>3031.8449999999998</v>
      </c>
    </row>
    <row r="676" spans="1:16" ht="12.75" customHeight="1" thickBot="1" x14ac:dyDescent="0.3">
      <c r="A676" s="143"/>
      <c r="B676" s="159"/>
      <c r="C676" s="37" t="s">
        <v>28</v>
      </c>
      <c r="D676" s="37">
        <v>0</v>
      </c>
      <c r="E676" s="37">
        <v>0</v>
      </c>
      <c r="F676" s="37">
        <v>0</v>
      </c>
      <c r="G676" s="37">
        <v>0</v>
      </c>
      <c r="H676" s="37">
        <v>0</v>
      </c>
      <c r="I676" s="37">
        <v>0</v>
      </c>
      <c r="J676" s="37">
        <v>0</v>
      </c>
      <c r="K676" s="37">
        <v>0</v>
      </c>
      <c r="L676" s="37">
        <v>0</v>
      </c>
      <c r="M676" s="37">
        <v>0</v>
      </c>
      <c r="N676" s="37">
        <v>0</v>
      </c>
      <c r="O676" s="37">
        <v>0</v>
      </c>
      <c r="P676" s="37">
        <v>0</v>
      </c>
    </row>
    <row r="677" spans="1:16" ht="12.75" customHeight="1" thickBot="1" x14ac:dyDescent="0.3">
      <c r="A677" s="143"/>
      <c r="B677" s="159"/>
      <c r="C677" s="37" t="s">
        <v>29</v>
      </c>
      <c r="D677" s="37">
        <v>0</v>
      </c>
      <c r="E677" s="37">
        <v>0</v>
      </c>
      <c r="F677" s="37">
        <v>0</v>
      </c>
      <c r="G677" s="37">
        <v>0</v>
      </c>
      <c r="H677" s="37">
        <v>0</v>
      </c>
      <c r="I677" s="37">
        <v>0</v>
      </c>
      <c r="J677" s="37">
        <v>0</v>
      </c>
      <c r="K677" s="37">
        <v>0</v>
      </c>
      <c r="L677" s="37">
        <v>0</v>
      </c>
      <c r="M677" s="37">
        <v>0</v>
      </c>
      <c r="N677" s="37">
        <v>0</v>
      </c>
      <c r="O677" s="37">
        <v>0</v>
      </c>
      <c r="P677" s="37">
        <v>0</v>
      </c>
    </row>
    <row r="678" spans="1:16" ht="12.75" customHeight="1" thickBot="1" x14ac:dyDescent="0.3">
      <c r="A678" s="143"/>
      <c r="B678" s="159"/>
      <c r="C678" s="37" t="s">
        <v>30</v>
      </c>
      <c r="D678" s="37">
        <v>0</v>
      </c>
      <c r="E678" s="37">
        <v>0</v>
      </c>
      <c r="F678" s="37">
        <v>0</v>
      </c>
      <c r="G678" s="37">
        <v>0</v>
      </c>
      <c r="H678" s="37">
        <v>0</v>
      </c>
      <c r="I678" s="37">
        <v>0</v>
      </c>
      <c r="J678" s="37">
        <v>0</v>
      </c>
      <c r="K678" s="37">
        <v>0</v>
      </c>
      <c r="L678" s="37">
        <v>0</v>
      </c>
      <c r="M678" s="37">
        <v>0</v>
      </c>
      <c r="N678" s="37">
        <v>0</v>
      </c>
      <c r="O678" s="37">
        <v>0</v>
      </c>
      <c r="P678" s="37">
        <v>0</v>
      </c>
    </row>
    <row r="679" spans="1:16" ht="12.75" customHeight="1" thickBot="1" x14ac:dyDescent="0.3">
      <c r="A679" s="143"/>
      <c r="B679" s="159"/>
      <c r="C679" s="37" t="s">
        <v>31</v>
      </c>
      <c r="D679" s="37">
        <v>3188.9</v>
      </c>
      <c r="E679" s="37">
        <v>2769.5970000000002</v>
      </c>
      <c r="F679" s="37">
        <v>2811.7179999999998</v>
      </c>
      <c r="G679" s="37">
        <v>1750.8409999999999</v>
      </c>
      <c r="H679" s="37">
        <v>500.74299999999999</v>
      </c>
      <c r="I679" s="37">
        <v>219.67400000000001</v>
      </c>
      <c r="J679" s="37">
        <v>124.483</v>
      </c>
      <c r="K679" s="37">
        <v>226.99799999999999</v>
      </c>
      <c r="L679" s="37">
        <v>224.88900000000001</v>
      </c>
      <c r="M679" s="37">
        <v>1829.058</v>
      </c>
      <c r="N679" s="37">
        <v>2181.1779999999999</v>
      </c>
      <c r="O679" s="37">
        <v>2891.1239999999998</v>
      </c>
      <c r="P679" s="37">
        <v>18719.203000000001</v>
      </c>
    </row>
    <row r="680" spans="1:16" ht="12.75" customHeight="1" thickBot="1" x14ac:dyDescent="0.3">
      <c r="A680" s="142" t="s">
        <v>39</v>
      </c>
      <c r="B680" s="151" t="s">
        <v>1</v>
      </c>
      <c r="C680" s="37" t="s">
        <v>26</v>
      </c>
      <c r="D680" s="37">
        <v>854.476</v>
      </c>
      <c r="E680" s="37">
        <v>736.38599999999997</v>
      </c>
      <c r="F680" s="37">
        <v>743.27700000000004</v>
      </c>
      <c r="G680" s="37">
        <v>433.28</v>
      </c>
      <c r="H680" s="37">
        <v>77.028000000000006</v>
      </c>
      <c r="I680" s="37">
        <v>0</v>
      </c>
      <c r="J680" s="37">
        <v>0</v>
      </c>
      <c r="K680" s="37">
        <v>0</v>
      </c>
      <c r="L680" s="37">
        <v>0</v>
      </c>
      <c r="M680" s="37">
        <v>453.57499999999999</v>
      </c>
      <c r="N680" s="37">
        <v>560.14800000000002</v>
      </c>
      <c r="O680" s="37">
        <v>766.68700000000001</v>
      </c>
      <c r="P680" s="37">
        <v>4624.857</v>
      </c>
    </row>
    <row r="681" spans="1:16" ht="12.75" customHeight="1" thickBot="1" x14ac:dyDescent="0.3">
      <c r="A681" s="143"/>
      <c r="B681" s="159"/>
      <c r="C681" s="37" t="s">
        <v>27</v>
      </c>
      <c r="D681" s="37">
        <v>122.694</v>
      </c>
      <c r="E681" s="37">
        <v>114.77800000000001</v>
      </c>
      <c r="F681" s="37">
        <v>122.694</v>
      </c>
      <c r="G681" s="37">
        <v>118.736</v>
      </c>
      <c r="H681" s="37">
        <v>122.693</v>
      </c>
      <c r="I681" s="37">
        <v>118.736</v>
      </c>
      <c r="J681" s="37">
        <v>67.283000000000001</v>
      </c>
      <c r="K681" s="37">
        <v>122.694</v>
      </c>
      <c r="L681" s="37">
        <v>118.736</v>
      </c>
      <c r="M681" s="37">
        <v>122.694</v>
      </c>
      <c r="N681" s="37">
        <v>118.736</v>
      </c>
      <c r="O681" s="37">
        <v>122.694</v>
      </c>
      <c r="P681" s="37">
        <v>1393.1679999999999</v>
      </c>
    </row>
    <row r="682" spans="1:16" ht="12.75" customHeight="1" thickBot="1" x14ac:dyDescent="0.3">
      <c r="A682" s="143"/>
      <c r="B682" s="159"/>
      <c r="C682" s="37" t="s">
        <v>28</v>
      </c>
      <c r="D682" s="37">
        <v>0</v>
      </c>
      <c r="E682" s="37">
        <v>0</v>
      </c>
      <c r="F682" s="37">
        <v>0</v>
      </c>
      <c r="G682" s="37">
        <v>0</v>
      </c>
      <c r="H682" s="37">
        <v>0</v>
      </c>
      <c r="I682" s="37">
        <v>0</v>
      </c>
      <c r="J682" s="37">
        <v>0</v>
      </c>
      <c r="K682" s="37">
        <v>0</v>
      </c>
      <c r="L682" s="37">
        <v>0</v>
      </c>
      <c r="M682" s="37">
        <v>0</v>
      </c>
      <c r="N682" s="37">
        <v>0</v>
      </c>
      <c r="O682" s="37">
        <v>0</v>
      </c>
      <c r="P682" s="37">
        <v>0</v>
      </c>
    </row>
    <row r="683" spans="1:16" ht="12.75" customHeight="1" thickBot="1" x14ac:dyDescent="0.3">
      <c r="A683" s="143"/>
      <c r="B683" s="159"/>
      <c r="C683" s="37" t="s">
        <v>29</v>
      </c>
      <c r="D683" s="37">
        <v>0</v>
      </c>
      <c r="E683" s="37">
        <v>0</v>
      </c>
      <c r="F683" s="37">
        <v>0</v>
      </c>
      <c r="G683" s="37">
        <v>0</v>
      </c>
      <c r="H683" s="37">
        <v>0</v>
      </c>
      <c r="I683" s="37">
        <v>0</v>
      </c>
      <c r="J683" s="37">
        <v>0</v>
      </c>
      <c r="K683" s="37">
        <v>0</v>
      </c>
      <c r="L683" s="37">
        <v>0</v>
      </c>
      <c r="M683" s="37">
        <v>0</v>
      </c>
      <c r="N683" s="37">
        <v>0</v>
      </c>
      <c r="O683" s="37">
        <v>0</v>
      </c>
      <c r="P683" s="37">
        <v>0</v>
      </c>
    </row>
    <row r="684" spans="1:16" ht="12.75" customHeight="1" thickBot="1" x14ac:dyDescent="0.3">
      <c r="A684" s="143"/>
      <c r="B684" s="159"/>
      <c r="C684" s="37" t="s">
        <v>30</v>
      </c>
      <c r="D684" s="37">
        <v>0</v>
      </c>
      <c r="E684" s="37">
        <v>0</v>
      </c>
      <c r="F684" s="37">
        <v>0</v>
      </c>
      <c r="G684" s="37">
        <v>0</v>
      </c>
      <c r="H684" s="37">
        <v>0</v>
      </c>
      <c r="I684" s="37">
        <v>0</v>
      </c>
      <c r="J684" s="37">
        <v>0</v>
      </c>
      <c r="K684" s="37">
        <v>0</v>
      </c>
      <c r="L684" s="37">
        <v>0</v>
      </c>
      <c r="M684" s="37">
        <v>0</v>
      </c>
      <c r="N684" s="37">
        <v>0</v>
      </c>
      <c r="O684" s="37">
        <v>0</v>
      </c>
      <c r="P684" s="37">
        <v>0</v>
      </c>
    </row>
    <row r="685" spans="1:16" ht="12.75" customHeight="1" thickBot="1" x14ac:dyDescent="0.3">
      <c r="A685" s="143"/>
      <c r="B685" s="159"/>
      <c r="C685" s="37" t="s">
        <v>31</v>
      </c>
      <c r="D685" s="37">
        <v>977.17</v>
      </c>
      <c r="E685" s="37">
        <v>851.16399999999999</v>
      </c>
      <c r="F685" s="37">
        <v>865.971</v>
      </c>
      <c r="G685" s="37">
        <v>552.01599999999996</v>
      </c>
      <c r="H685" s="37">
        <v>199.721</v>
      </c>
      <c r="I685" s="37">
        <v>118.736</v>
      </c>
      <c r="J685" s="37">
        <v>67.283000000000001</v>
      </c>
      <c r="K685" s="37">
        <v>122.694</v>
      </c>
      <c r="L685" s="37">
        <v>118.736</v>
      </c>
      <c r="M685" s="37">
        <v>576.26900000000001</v>
      </c>
      <c r="N685" s="37">
        <v>678.88400000000001</v>
      </c>
      <c r="O685" s="37">
        <v>889.38099999999997</v>
      </c>
      <c r="P685" s="37">
        <v>6018.0249999999996</v>
      </c>
    </row>
    <row r="686" spans="1:16" ht="12.75" customHeight="1" thickBot="1" x14ac:dyDescent="0.3">
      <c r="A686" s="142" t="s">
        <v>40</v>
      </c>
      <c r="B686" s="151" t="s">
        <v>46</v>
      </c>
      <c r="C686" s="37" t="s">
        <v>26</v>
      </c>
      <c r="D686" s="37">
        <v>103.05200000000001</v>
      </c>
      <c r="E686" s="37">
        <v>88.790999999999997</v>
      </c>
      <c r="F686" s="37">
        <v>89.606999999999999</v>
      </c>
      <c r="G686" s="37">
        <v>52.133000000000003</v>
      </c>
      <c r="H686" s="37">
        <v>9.2460000000000004</v>
      </c>
      <c r="I686" s="37">
        <v>0</v>
      </c>
      <c r="J686" s="37">
        <v>0</v>
      </c>
      <c r="K686" s="37">
        <v>0</v>
      </c>
      <c r="L686" s="37">
        <v>0</v>
      </c>
      <c r="M686" s="37">
        <v>54.578000000000003</v>
      </c>
      <c r="N686" s="37">
        <v>67.472999999999999</v>
      </c>
      <c r="O686" s="37">
        <v>92.438000000000002</v>
      </c>
      <c r="P686" s="37">
        <v>557.31799999999998</v>
      </c>
    </row>
    <row r="687" spans="1:16" ht="12.75" customHeight="1" thickBot="1" x14ac:dyDescent="0.3">
      <c r="A687" s="143"/>
      <c r="B687" s="159"/>
      <c r="C687" s="37" t="s">
        <v>27</v>
      </c>
      <c r="D687" s="37">
        <v>0.90300000000000002</v>
      </c>
      <c r="E687" s="37">
        <v>0.84499999999999997</v>
      </c>
      <c r="F687" s="37">
        <v>0.90300000000000002</v>
      </c>
      <c r="G687" s="37">
        <v>0.874</v>
      </c>
      <c r="H687" s="37">
        <v>0.23300000000000001</v>
      </c>
      <c r="I687" s="37">
        <v>0</v>
      </c>
      <c r="J687" s="37">
        <v>0</v>
      </c>
      <c r="K687" s="37">
        <v>0</v>
      </c>
      <c r="L687" s="37">
        <v>0</v>
      </c>
      <c r="M687" s="37">
        <v>0.90300000000000002</v>
      </c>
      <c r="N687" s="37">
        <v>0.874</v>
      </c>
      <c r="O687" s="37">
        <v>0.90300000000000002</v>
      </c>
      <c r="P687" s="37">
        <v>6.4379999999999997</v>
      </c>
    </row>
    <row r="688" spans="1:16" ht="12.75" customHeight="1" thickBot="1" x14ac:dyDescent="0.3">
      <c r="A688" s="143"/>
      <c r="B688" s="159"/>
      <c r="C688" s="37" t="s">
        <v>28</v>
      </c>
      <c r="D688" s="37">
        <v>0</v>
      </c>
      <c r="E688" s="37">
        <v>0</v>
      </c>
      <c r="F688" s="37">
        <v>0</v>
      </c>
      <c r="G688" s="37">
        <v>0</v>
      </c>
      <c r="H688" s="37">
        <v>0</v>
      </c>
      <c r="I688" s="37">
        <v>0</v>
      </c>
      <c r="J688" s="37">
        <v>0</v>
      </c>
      <c r="K688" s="37">
        <v>0</v>
      </c>
      <c r="L688" s="37">
        <v>0</v>
      </c>
      <c r="M688" s="37">
        <v>0</v>
      </c>
      <c r="N688" s="37">
        <v>0</v>
      </c>
      <c r="O688" s="37">
        <v>0</v>
      </c>
      <c r="P688" s="37">
        <v>0</v>
      </c>
    </row>
    <row r="689" spans="1:16" ht="12.75" customHeight="1" thickBot="1" x14ac:dyDescent="0.3">
      <c r="A689" s="143"/>
      <c r="B689" s="159"/>
      <c r="C689" s="37" t="s">
        <v>29</v>
      </c>
      <c r="D689" s="37">
        <v>0</v>
      </c>
      <c r="E689" s="37">
        <v>0</v>
      </c>
      <c r="F689" s="37">
        <v>0</v>
      </c>
      <c r="G689" s="37">
        <v>0</v>
      </c>
      <c r="H689" s="37">
        <v>0</v>
      </c>
      <c r="I689" s="37">
        <v>0</v>
      </c>
      <c r="J689" s="37">
        <v>0</v>
      </c>
      <c r="K689" s="37">
        <v>0</v>
      </c>
      <c r="L689" s="37">
        <v>0</v>
      </c>
      <c r="M689" s="37">
        <v>0</v>
      </c>
      <c r="N689" s="37">
        <v>0</v>
      </c>
      <c r="O689" s="37">
        <v>0</v>
      </c>
      <c r="P689" s="37">
        <v>0</v>
      </c>
    </row>
    <row r="690" spans="1:16" ht="12.75" customHeight="1" thickBot="1" x14ac:dyDescent="0.3">
      <c r="A690" s="143"/>
      <c r="B690" s="159"/>
      <c r="C690" s="37" t="s">
        <v>30</v>
      </c>
      <c r="D690" s="37">
        <v>3.9169999999999998</v>
      </c>
      <c r="E690" s="37">
        <v>3.375</v>
      </c>
      <c r="F690" s="37">
        <v>3.407</v>
      </c>
      <c r="G690" s="37">
        <v>1.986</v>
      </c>
      <c r="H690" s="37">
        <v>0.35299999999999998</v>
      </c>
      <c r="I690" s="37">
        <v>0</v>
      </c>
      <c r="J690" s="37">
        <v>0</v>
      </c>
      <c r="K690" s="37">
        <v>0</v>
      </c>
      <c r="L690" s="37">
        <v>0</v>
      </c>
      <c r="M690" s="37">
        <v>2.0790000000000002</v>
      </c>
      <c r="N690" s="37">
        <v>2.5680000000000001</v>
      </c>
      <c r="O690" s="37">
        <v>3.5139999999999998</v>
      </c>
      <c r="P690" s="37">
        <v>21.199000000000002</v>
      </c>
    </row>
    <row r="691" spans="1:16" ht="12.75" customHeight="1" thickBot="1" x14ac:dyDescent="0.3">
      <c r="A691" s="143"/>
      <c r="B691" s="159"/>
      <c r="C691" s="37" t="s">
        <v>31</v>
      </c>
      <c r="D691" s="37">
        <v>107.872</v>
      </c>
      <c r="E691" s="37">
        <v>93.010999999999996</v>
      </c>
      <c r="F691" s="37">
        <v>93.917000000000002</v>
      </c>
      <c r="G691" s="37">
        <v>54.993000000000002</v>
      </c>
      <c r="H691" s="37">
        <v>9.8320000000000007</v>
      </c>
      <c r="I691" s="37">
        <v>0</v>
      </c>
      <c r="J691" s="37">
        <v>0</v>
      </c>
      <c r="K691" s="37">
        <v>0</v>
      </c>
      <c r="L691" s="37">
        <v>0</v>
      </c>
      <c r="M691" s="37">
        <v>57.56</v>
      </c>
      <c r="N691" s="37">
        <v>70.915000000000006</v>
      </c>
      <c r="O691" s="37">
        <v>96.855000000000004</v>
      </c>
      <c r="P691" s="37">
        <v>584.95500000000004</v>
      </c>
    </row>
    <row r="692" spans="1:16" ht="12.75" customHeight="1" thickBot="1" x14ac:dyDescent="0.3">
      <c r="A692" s="142" t="s">
        <v>41</v>
      </c>
      <c r="B692" s="151" t="s">
        <v>33</v>
      </c>
      <c r="C692" s="37" t="s">
        <v>26</v>
      </c>
      <c r="D692" s="37">
        <v>100.108</v>
      </c>
      <c r="E692" s="37">
        <v>85.094999999999999</v>
      </c>
      <c r="F692" s="37">
        <v>85.001999999999995</v>
      </c>
      <c r="G692" s="37">
        <v>43.404000000000003</v>
      </c>
      <c r="H692" s="37">
        <v>6.343</v>
      </c>
      <c r="I692" s="37">
        <v>0</v>
      </c>
      <c r="J692" s="37">
        <v>0</v>
      </c>
      <c r="K692" s="37">
        <v>0</v>
      </c>
      <c r="L692" s="37">
        <v>0</v>
      </c>
      <c r="M692" s="37">
        <v>45.646999999999998</v>
      </c>
      <c r="N692" s="37">
        <v>60.639000000000003</v>
      </c>
      <c r="O692" s="37">
        <v>88.182000000000002</v>
      </c>
      <c r="P692" s="37">
        <v>514.41999999999996</v>
      </c>
    </row>
    <row r="693" spans="1:16" ht="12.75" customHeight="1" thickBot="1" x14ac:dyDescent="0.3">
      <c r="A693" s="143"/>
      <c r="B693" s="159"/>
      <c r="C693" s="37" t="s">
        <v>27</v>
      </c>
      <c r="D693" s="37">
        <v>1.6419999999999999</v>
      </c>
      <c r="E693" s="37">
        <v>1.5369999999999999</v>
      </c>
      <c r="F693" s="37">
        <v>1.6419999999999999</v>
      </c>
      <c r="G693" s="37">
        <v>1.59</v>
      </c>
      <c r="H693" s="37">
        <v>0.49299999999999999</v>
      </c>
      <c r="I693" s="37">
        <v>9.0999999999999998E-2</v>
      </c>
      <c r="J693" s="37">
        <v>5.1999999999999998E-2</v>
      </c>
      <c r="K693" s="37">
        <v>9.4E-2</v>
      </c>
      <c r="L693" s="37">
        <v>9.0999999999999998E-2</v>
      </c>
      <c r="M693" s="37">
        <v>1.6419999999999999</v>
      </c>
      <c r="N693" s="37">
        <v>1.59</v>
      </c>
      <c r="O693" s="37">
        <v>1.6419999999999999</v>
      </c>
      <c r="P693" s="37">
        <v>12.106</v>
      </c>
    </row>
    <row r="694" spans="1:16" ht="12.75" customHeight="1" thickBot="1" x14ac:dyDescent="0.3">
      <c r="A694" s="143"/>
      <c r="B694" s="159"/>
      <c r="C694" s="37" t="s">
        <v>28</v>
      </c>
      <c r="D694" s="37">
        <v>0</v>
      </c>
      <c r="E694" s="37">
        <v>0</v>
      </c>
      <c r="F694" s="37">
        <v>0</v>
      </c>
      <c r="G694" s="37">
        <v>0</v>
      </c>
      <c r="H694" s="37">
        <v>0</v>
      </c>
      <c r="I694" s="37">
        <v>0</v>
      </c>
      <c r="J694" s="37">
        <v>0</v>
      </c>
      <c r="K694" s="37">
        <v>0</v>
      </c>
      <c r="L694" s="37">
        <v>0</v>
      </c>
      <c r="M694" s="37">
        <v>0</v>
      </c>
      <c r="N694" s="37">
        <v>0</v>
      </c>
      <c r="O694" s="37">
        <v>0</v>
      </c>
      <c r="P694" s="37">
        <v>0</v>
      </c>
    </row>
    <row r="695" spans="1:16" ht="12.75" customHeight="1" thickBot="1" x14ac:dyDescent="0.3">
      <c r="A695" s="143"/>
      <c r="B695" s="159"/>
      <c r="C695" s="37" t="s">
        <v>29</v>
      </c>
      <c r="D695" s="37">
        <v>0</v>
      </c>
      <c r="E695" s="37">
        <v>0</v>
      </c>
      <c r="F695" s="37">
        <v>0</v>
      </c>
      <c r="G695" s="37">
        <v>0</v>
      </c>
      <c r="H695" s="37">
        <v>0</v>
      </c>
      <c r="I695" s="37">
        <v>0</v>
      </c>
      <c r="J695" s="37">
        <v>0</v>
      </c>
      <c r="K695" s="37">
        <v>0</v>
      </c>
      <c r="L695" s="37">
        <v>0</v>
      </c>
      <c r="M695" s="37">
        <v>0</v>
      </c>
      <c r="N695" s="37">
        <v>0</v>
      </c>
      <c r="O695" s="37">
        <v>0</v>
      </c>
      <c r="P695" s="37">
        <v>0</v>
      </c>
    </row>
    <row r="696" spans="1:16" ht="12.75" customHeight="1" thickBot="1" x14ac:dyDescent="0.3">
      <c r="A696" s="143"/>
      <c r="B696" s="159"/>
      <c r="C696" s="37" t="s">
        <v>30</v>
      </c>
      <c r="D696" s="37">
        <v>3.0470000000000002</v>
      </c>
      <c r="E696" s="37">
        <v>2.609</v>
      </c>
      <c r="F696" s="37">
        <v>2.6219999999999999</v>
      </c>
      <c r="G696" s="37">
        <v>1.444</v>
      </c>
      <c r="H696" s="37">
        <v>0.23799999999999999</v>
      </c>
      <c r="I696" s="37">
        <v>0</v>
      </c>
      <c r="J696" s="37">
        <v>0</v>
      </c>
      <c r="K696" s="37">
        <v>0</v>
      </c>
      <c r="L696" s="37">
        <v>0</v>
      </c>
      <c r="M696" s="37">
        <v>1.5149999999999999</v>
      </c>
      <c r="N696" s="37">
        <v>1.929</v>
      </c>
      <c r="O696" s="37">
        <v>2.7109999999999999</v>
      </c>
      <c r="P696" s="37">
        <v>16.114999999999998</v>
      </c>
    </row>
    <row r="697" spans="1:16" ht="12.75" customHeight="1" thickBot="1" x14ac:dyDescent="0.3">
      <c r="A697" s="143"/>
      <c r="B697" s="159"/>
      <c r="C697" s="37" t="s">
        <v>31</v>
      </c>
      <c r="D697" s="37">
        <v>104.797</v>
      </c>
      <c r="E697" s="37">
        <v>89.241</v>
      </c>
      <c r="F697" s="37">
        <v>89.266000000000005</v>
      </c>
      <c r="G697" s="37">
        <v>46.438000000000002</v>
      </c>
      <c r="H697" s="37">
        <v>7.0739999999999998</v>
      </c>
      <c r="I697" s="37">
        <v>9.0999999999999998E-2</v>
      </c>
      <c r="J697" s="37">
        <v>5.1999999999999998E-2</v>
      </c>
      <c r="K697" s="37">
        <v>9.4E-2</v>
      </c>
      <c r="L697" s="37">
        <v>9.0999999999999998E-2</v>
      </c>
      <c r="M697" s="37">
        <v>48.804000000000002</v>
      </c>
      <c r="N697" s="37">
        <v>64.158000000000001</v>
      </c>
      <c r="O697" s="37">
        <v>92.534999999999997</v>
      </c>
      <c r="P697" s="37">
        <v>542.64099999999996</v>
      </c>
    </row>
    <row r="698" spans="1:16" ht="12.75" customHeight="1" thickBot="1" x14ac:dyDescent="0.3">
      <c r="A698" s="142" t="s">
        <v>45</v>
      </c>
      <c r="B698" s="151" t="s">
        <v>35</v>
      </c>
      <c r="C698" s="37" t="s">
        <v>26</v>
      </c>
      <c r="D698" s="37">
        <v>288.952</v>
      </c>
      <c r="E698" s="37">
        <v>246.755</v>
      </c>
      <c r="F698" s="37">
        <v>247.34800000000001</v>
      </c>
      <c r="G698" s="37">
        <v>132.35499999999999</v>
      </c>
      <c r="H698" s="37">
        <v>20.882000000000001</v>
      </c>
      <c r="I698" s="37">
        <v>0</v>
      </c>
      <c r="J698" s="37">
        <v>0</v>
      </c>
      <c r="K698" s="37">
        <v>0</v>
      </c>
      <c r="L698" s="37">
        <v>0</v>
      </c>
      <c r="M698" s="37">
        <v>138.95400000000001</v>
      </c>
      <c r="N698" s="37">
        <v>179.822</v>
      </c>
      <c r="O698" s="37">
        <v>256.108</v>
      </c>
      <c r="P698" s="37">
        <v>1511.1759999999999</v>
      </c>
    </row>
    <row r="699" spans="1:16" ht="12.75" customHeight="1" thickBot="1" x14ac:dyDescent="0.3">
      <c r="A699" s="143"/>
      <c r="B699" s="159"/>
      <c r="C699" s="37" t="s">
        <v>27</v>
      </c>
      <c r="D699" s="37">
        <v>44.841999999999999</v>
      </c>
      <c r="E699" s="37">
        <v>41.948</v>
      </c>
      <c r="F699" s="37">
        <v>44.841999999999999</v>
      </c>
      <c r="G699" s="37">
        <v>43.395000000000003</v>
      </c>
      <c r="H699" s="37">
        <v>44.805999999999997</v>
      </c>
      <c r="I699" s="37">
        <v>43.347999999999999</v>
      </c>
      <c r="J699" s="37">
        <v>24.564</v>
      </c>
      <c r="K699" s="37">
        <v>44.792999999999999</v>
      </c>
      <c r="L699" s="37">
        <v>43.347999999999999</v>
      </c>
      <c r="M699" s="37">
        <v>44.841999999999999</v>
      </c>
      <c r="N699" s="37">
        <v>43.395000000000003</v>
      </c>
      <c r="O699" s="37">
        <v>44.841999999999999</v>
      </c>
      <c r="P699" s="37">
        <v>508.96499999999997</v>
      </c>
    </row>
    <row r="700" spans="1:16" ht="12.75" customHeight="1" thickBot="1" x14ac:dyDescent="0.3">
      <c r="A700" s="143"/>
      <c r="B700" s="159"/>
      <c r="C700" s="37" t="s">
        <v>28</v>
      </c>
      <c r="D700" s="37">
        <v>2.238</v>
      </c>
      <c r="E700" s="37">
        <v>1.895</v>
      </c>
      <c r="F700" s="37">
        <v>1.885</v>
      </c>
      <c r="G700" s="37">
        <v>0.92100000000000004</v>
      </c>
      <c r="H700" s="37">
        <v>0.124</v>
      </c>
      <c r="I700" s="37">
        <v>0</v>
      </c>
      <c r="J700" s="37">
        <v>0</v>
      </c>
      <c r="K700" s="37">
        <v>0</v>
      </c>
      <c r="L700" s="37">
        <v>0</v>
      </c>
      <c r="M700" s="37">
        <v>0.97</v>
      </c>
      <c r="N700" s="37">
        <v>1.3220000000000001</v>
      </c>
      <c r="O700" s="37">
        <v>1.9610000000000001</v>
      </c>
      <c r="P700" s="37">
        <v>11.316000000000001</v>
      </c>
    </row>
    <row r="701" spans="1:16" ht="12.75" customHeight="1" thickBot="1" x14ac:dyDescent="0.3">
      <c r="A701" s="143"/>
      <c r="B701" s="159"/>
      <c r="C701" s="37" t="s">
        <v>29</v>
      </c>
      <c r="D701" s="37">
        <v>0</v>
      </c>
      <c r="E701" s="37">
        <v>0</v>
      </c>
      <c r="F701" s="37">
        <v>0</v>
      </c>
      <c r="G701" s="37">
        <v>0</v>
      </c>
      <c r="H701" s="37">
        <v>0</v>
      </c>
      <c r="I701" s="37">
        <v>0</v>
      </c>
      <c r="J701" s="37">
        <v>0</v>
      </c>
      <c r="K701" s="37">
        <v>0</v>
      </c>
      <c r="L701" s="37">
        <v>0</v>
      </c>
      <c r="M701" s="37">
        <v>0</v>
      </c>
      <c r="N701" s="37">
        <v>0</v>
      </c>
      <c r="O701" s="37">
        <v>0</v>
      </c>
      <c r="P701" s="37">
        <v>0</v>
      </c>
    </row>
    <row r="702" spans="1:16" ht="12.75" customHeight="1" thickBot="1" x14ac:dyDescent="0.3">
      <c r="A702" s="143"/>
      <c r="B702" s="159"/>
      <c r="C702" s="37" t="s">
        <v>30</v>
      </c>
      <c r="D702" s="37">
        <v>16.053999999999998</v>
      </c>
      <c r="E702" s="37">
        <v>13.641999999999999</v>
      </c>
      <c r="F702" s="37">
        <v>13.621</v>
      </c>
      <c r="G702" s="37">
        <v>6.9279999999999999</v>
      </c>
      <c r="H702" s="37">
        <v>1.004</v>
      </c>
      <c r="I702" s="37">
        <v>0</v>
      </c>
      <c r="J702" s="37">
        <v>0</v>
      </c>
      <c r="K702" s="37">
        <v>0</v>
      </c>
      <c r="L702" s="37">
        <v>0</v>
      </c>
      <c r="M702" s="37">
        <v>7.282</v>
      </c>
      <c r="N702" s="37">
        <v>9.7010000000000005</v>
      </c>
      <c r="O702" s="37">
        <v>14.134</v>
      </c>
      <c r="P702" s="37">
        <v>82.366</v>
      </c>
    </row>
    <row r="703" spans="1:16" ht="12.75" customHeight="1" thickBot="1" x14ac:dyDescent="0.3">
      <c r="A703" s="143"/>
      <c r="B703" s="159"/>
      <c r="C703" s="37" t="s">
        <v>31</v>
      </c>
      <c r="D703" s="37">
        <v>352.08600000000001</v>
      </c>
      <c r="E703" s="37">
        <v>304.24</v>
      </c>
      <c r="F703" s="37">
        <v>307.69600000000003</v>
      </c>
      <c r="G703" s="37">
        <v>183.59899999999999</v>
      </c>
      <c r="H703" s="37">
        <v>66.816000000000003</v>
      </c>
      <c r="I703" s="37">
        <v>43.347999999999999</v>
      </c>
      <c r="J703" s="37">
        <v>24.564</v>
      </c>
      <c r="K703" s="37">
        <v>44.792999999999999</v>
      </c>
      <c r="L703" s="37">
        <v>43.347999999999999</v>
      </c>
      <c r="M703" s="37">
        <v>192.048</v>
      </c>
      <c r="N703" s="37">
        <v>234.24</v>
      </c>
      <c r="O703" s="37">
        <v>317.04500000000002</v>
      </c>
      <c r="P703" s="37">
        <v>2113.8229999999999</v>
      </c>
    </row>
    <row r="704" spans="1:16" ht="12.75" customHeight="1" thickBot="1" x14ac:dyDescent="0.3">
      <c r="A704" s="138" t="s">
        <v>36</v>
      </c>
      <c r="B704" s="139"/>
      <c r="C704" s="37" t="s">
        <v>26</v>
      </c>
      <c r="D704" s="37">
        <v>4735.4059999999999</v>
      </c>
      <c r="E704" s="37">
        <v>4073.596</v>
      </c>
      <c r="F704" s="36">
        <v>4106.143</v>
      </c>
      <c r="G704" s="37">
        <v>2355.1219999999998</v>
      </c>
      <c r="H704" s="37">
        <v>410.08600000000001</v>
      </c>
      <c r="I704" s="37">
        <v>0</v>
      </c>
      <c r="J704" s="37">
        <v>0</v>
      </c>
      <c r="K704" s="37">
        <v>0</v>
      </c>
      <c r="L704" s="37">
        <v>0</v>
      </c>
      <c r="M704" s="37">
        <v>2466.7429999999999</v>
      </c>
      <c r="N704" s="37">
        <v>3073.0569999999998</v>
      </c>
      <c r="O704" s="37">
        <v>4238.62</v>
      </c>
      <c r="P704" s="37">
        <v>25458.773000000001</v>
      </c>
    </row>
    <row r="705" spans="1:24" ht="12.75" customHeight="1" thickBot="1" x14ac:dyDescent="0.3">
      <c r="A705" s="140"/>
      <c r="B705" s="141"/>
      <c r="C705" s="37" t="s">
        <v>27</v>
      </c>
      <c r="D705" s="37">
        <v>480.29</v>
      </c>
      <c r="E705" s="37">
        <v>449.30399999999997</v>
      </c>
      <c r="F705" s="37">
        <v>480.29</v>
      </c>
      <c r="G705" s="37">
        <v>464.79700000000003</v>
      </c>
      <c r="H705" s="37">
        <v>424.06299999999999</v>
      </c>
      <c r="I705" s="37">
        <v>396.58300000000003</v>
      </c>
      <c r="J705" s="37">
        <v>224.732</v>
      </c>
      <c r="K705" s="37">
        <v>409.80399999999997</v>
      </c>
      <c r="L705" s="37">
        <v>401.798</v>
      </c>
      <c r="M705" s="37">
        <v>480.29</v>
      </c>
      <c r="N705" s="37">
        <v>464.79700000000003</v>
      </c>
      <c r="O705" s="37">
        <v>480.29</v>
      </c>
      <c r="P705" s="37">
        <v>5157.0379999999996</v>
      </c>
    </row>
    <row r="706" spans="1:24" ht="12.75" customHeight="1" thickBot="1" x14ac:dyDescent="0.3">
      <c r="A706" s="140"/>
      <c r="B706" s="141"/>
      <c r="C706" s="37" t="s">
        <v>28</v>
      </c>
      <c r="D706" s="37">
        <v>65.319999999999993</v>
      </c>
      <c r="E706" s="37">
        <v>55.521999999999998</v>
      </c>
      <c r="F706" s="37">
        <v>55.454999999999998</v>
      </c>
      <c r="G706" s="37">
        <v>28.295000000000002</v>
      </c>
      <c r="H706" s="37">
        <v>4.1289999999999996</v>
      </c>
      <c r="I706" s="37">
        <v>0</v>
      </c>
      <c r="J706" s="37">
        <v>0</v>
      </c>
      <c r="K706" s="37">
        <v>0</v>
      </c>
      <c r="L706" s="37">
        <v>0</v>
      </c>
      <c r="M706" s="37">
        <v>29.757999999999999</v>
      </c>
      <c r="N706" s="37">
        <v>39.548999999999999</v>
      </c>
      <c r="O706" s="37">
        <v>57.533999999999999</v>
      </c>
      <c r="P706" s="37">
        <v>335.56200000000001</v>
      </c>
    </row>
    <row r="707" spans="1:24" ht="12.75" customHeight="1" thickBot="1" x14ac:dyDescent="0.3">
      <c r="A707" s="140"/>
      <c r="B707" s="141"/>
      <c r="C707" s="37" t="s">
        <v>29</v>
      </c>
      <c r="D707" s="37">
        <v>0</v>
      </c>
      <c r="E707" s="37">
        <v>0</v>
      </c>
      <c r="F707" s="37">
        <v>0</v>
      </c>
      <c r="G707" s="37">
        <v>0</v>
      </c>
      <c r="H707" s="37">
        <v>0</v>
      </c>
      <c r="I707" s="37">
        <v>0</v>
      </c>
      <c r="J707" s="37">
        <v>0</v>
      </c>
      <c r="K707" s="37">
        <v>0</v>
      </c>
      <c r="L707" s="37">
        <v>0</v>
      </c>
      <c r="M707" s="37">
        <v>0</v>
      </c>
      <c r="N707" s="37">
        <v>0</v>
      </c>
      <c r="O707" s="37">
        <v>0</v>
      </c>
      <c r="P707" s="37">
        <v>0</v>
      </c>
    </row>
    <row r="708" spans="1:24" ht="12.75" customHeight="1" thickBot="1" x14ac:dyDescent="0.3">
      <c r="A708" s="140"/>
      <c r="B708" s="141"/>
      <c r="C708" s="37" t="s">
        <v>30</v>
      </c>
      <c r="D708" s="37">
        <v>23.254999999999999</v>
      </c>
      <c r="E708" s="37">
        <v>19.827000000000002</v>
      </c>
      <c r="F708" s="37">
        <v>19.850999999999999</v>
      </c>
      <c r="G708" s="37">
        <v>10.461</v>
      </c>
      <c r="H708" s="37">
        <v>1.61</v>
      </c>
      <c r="I708" s="37">
        <v>0</v>
      </c>
      <c r="J708" s="37">
        <v>0</v>
      </c>
      <c r="K708" s="37">
        <v>0</v>
      </c>
      <c r="L708" s="37">
        <v>0</v>
      </c>
      <c r="M708" s="37">
        <v>10.984</v>
      </c>
      <c r="N708" s="37">
        <v>14.340999999999999</v>
      </c>
      <c r="O708" s="37">
        <v>20.568000000000001</v>
      </c>
      <c r="P708" s="37">
        <v>120.89700000000001</v>
      </c>
    </row>
    <row r="709" spans="1:24" ht="12.75" customHeight="1" thickBot="1" x14ac:dyDescent="0.3">
      <c r="A709" s="140"/>
      <c r="B709" s="141"/>
      <c r="C709" s="37" t="s">
        <v>31</v>
      </c>
      <c r="D709" s="37">
        <v>5304.2709999999997</v>
      </c>
      <c r="E709" s="37">
        <v>4598.2489999999998</v>
      </c>
      <c r="F709" s="36">
        <v>4661.7389999999996</v>
      </c>
      <c r="G709" s="37">
        <v>2858.6750000000002</v>
      </c>
      <c r="H709" s="37">
        <v>839.88800000000003</v>
      </c>
      <c r="I709" s="37">
        <v>396.58300000000003</v>
      </c>
      <c r="J709" s="37">
        <v>224.732</v>
      </c>
      <c r="K709" s="37">
        <v>409.80399999999997</v>
      </c>
      <c r="L709" s="37">
        <v>401.798</v>
      </c>
      <c r="M709" s="37">
        <v>2987.7750000000001</v>
      </c>
      <c r="N709" s="37">
        <v>3591.7440000000001</v>
      </c>
      <c r="O709" s="37">
        <v>4797.0119999999997</v>
      </c>
      <c r="P709" s="37">
        <v>31072.27</v>
      </c>
    </row>
    <row r="710" spans="1:24" ht="12.75" customHeight="1" thickBot="1" x14ac:dyDescent="0.3">
      <c r="A710" s="163" t="s">
        <v>61</v>
      </c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  <c r="L710" s="164"/>
      <c r="M710" s="164"/>
      <c r="N710" s="164"/>
      <c r="O710" s="164"/>
      <c r="P710" s="165"/>
      <c r="T710" t="s">
        <v>90</v>
      </c>
      <c r="U710" s="20" t="s">
        <v>79</v>
      </c>
    </row>
    <row r="711" spans="1:24" ht="12.75" customHeight="1" thickBot="1" x14ac:dyDescent="0.3">
      <c r="A711" s="179" t="s">
        <v>8</v>
      </c>
      <c r="B711" s="183" t="s">
        <v>9</v>
      </c>
      <c r="C711" s="151"/>
      <c r="D711" s="188" t="s">
        <v>117</v>
      </c>
      <c r="E711" s="154"/>
      <c r="F711" s="154"/>
      <c r="G711" s="154"/>
      <c r="H711" s="154"/>
      <c r="I711" s="154"/>
      <c r="J711" s="154"/>
      <c r="K711" s="154"/>
      <c r="L711" s="154"/>
      <c r="M711" s="154"/>
      <c r="N711" s="154"/>
      <c r="O711" s="154"/>
      <c r="P711" s="155"/>
      <c r="T711" s="7" t="s">
        <v>94</v>
      </c>
      <c r="U711" s="21" t="s">
        <v>80</v>
      </c>
      <c r="V711" s="27" t="s">
        <v>81</v>
      </c>
      <c r="W711" s="8"/>
    </row>
    <row r="712" spans="1:24" ht="12.75" customHeight="1" thickBot="1" x14ac:dyDescent="0.3">
      <c r="A712" s="180"/>
      <c r="B712" s="182"/>
      <c r="C712" s="152"/>
      <c r="D712" s="36" t="s">
        <v>10</v>
      </c>
      <c r="E712" s="36" t="s">
        <v>11</v>
      </c>
      <c r="F712" s="35" t="s">
        <v>12</v>
      </c>
      <c r="G712" s="36" t="s">
        <v>13</v>
      </c>
      <c r="H712" s="35" t="s">
        <v>14</v>
      </c>
      <c r="I712" s="35" t="s">
        <v>15</v>
      </c>
      <c r="J712" s="35" t="s">
        <v>16</v>
      </c>
      <c r="K712" s="36" t="s">
        <v>17</v>
      </c>
      <c r="L712" s="37" t="s">
        <v>18</v>
      </c>
      <c r="M712" s="36" t="s">
        <v>19</v>
      </c>
      <c r="N712" s="36" t="s">
        <v>20</v>
      </c>
      <c r="O712" s="37" t="s">
        <v>21</v>
      </c>
      <c r="P712" s="35" t="s">
        <v>22</v>
      </c>
      <c r="T712" s="14">
        <f>23.63/31</f>
        <v>0.76225806451612899</v>
      </c>
      <c r="U712" s="22">
        <f>T712*8</f>
        <v>6.0980645161290319</v>
      </c>
      <c r="V712" s="28">
        <f>23.63-U712</f>
        <v>17.531935483870967</v>
      </c>
      <c r="W712" s="15" t="s">
        <v>82</v>
      </c>
      <c r="X712" s="9" t="s">
        <v>83</v>
      </c>
    </row>
    <row r="713" spans="1:24" ht="12.75" customHeight="1" thickBot="1" x14ac:dyDescent="0.3">
      <c r="A713" s="142" t="s">
        <v>43</v>
      </c>
      <c r="B713" s="151" t="s">
        <v>38</v>
      </c>
      <c r="C713" s="37" t="s">
        <v>26</v>
      </c>
      <c r="D713" s="37">
        <v>364.79899999999998</v>
      </c>
      <c r="E713" s="37">
        <v>312.83999999999997</v>
      </c>
      <c r="F713" s="37">
        <v>314.59899999999999</v>
      </c>
      <c r="G713" s="37">
        <v>175.33099999999999</v>
      </c>
      <c r="H713" s="37">
        <v>29.367999999999999</v>
      </c>
      <c r="I713" s="37">
        <v>0</v>
      </c>
      <c r="J713" s="37">
        <v>0</v>
      </c>
      <c r="K713" s="37">
        <v>0</v>
      </c>
      <c r="L713" s="37">
        <v>0</v>
      </c>
      <c r="M713" s="37">
        <v>183.81700000000001</v>
      </c>
      <c r="N713" s="37">
        <v>232.60300000000001</v>
      </c>
      <c r="O713" s="37">
        <v>325.166</v>
      </c>
      <c r="P713" s="37">
        <f t="shared" ref="P713:P718" si="25">D713+E713+F713+G713+H713+I713+J713+K713+L713+M713+N713+O713</f>
        <v>1938.5229999999997</v>
      </c>
      <c r="S713">
        <f>23.63/0.0531</f>
        <v>445.00941619585683</v>
      </c>
      <c r="T713" s="8">
        <f>(23.63/0.0531)/31</f>
        <v>14.355142457930866</v>
      </c>
      <c r="U713" s="22">
        <f>T713*8</f>
        <v>114.84113966344692</v>
      </c>
      <c r="V713" s="28">
        <f>445.0094-U713</f>
        <v>330.16826033655309</v>
      </c>
      <c r="W713" s="7" t="s">
        <v>84</v>
      </c>
      <c r="X713" s="10"/>
    </row>
    <row r="714" spans="1:24" ht="12.75" customHeight="1" thickBot="1" x14ac:dyDescent="0.3">
      <c r="A714" s="143"/>
      <c r="B714" s="159"/>
      <c r="C714" s="37" t="s">
        <v>27</v>
      </c>
      <c r="D714" s="37">
        <v>23.63</v>
      </c>
      <c r="E714" s="37">
        <v>22.105</v>
      </c>
      <c r="F714" s="37">
        <v>23.63</v>
      </c>
      <c r="G714" s="37">
        <v>22.867999999999999</v>
      </c>
      <c r="H714" s="37">
        <v>6.0980650000000001</v>
      </c>
      <c r="I714" s="37">
        <v>0</v>
      </c>
      <c r="J714" s="37">
        <v>0</v>
      </c>
      <c r="K714" s="37">
        <v>0</v>
      </c>
      <c r="L714" s="37">
        <v>0</v>
      </c>
      <c r="M714" s="37">
        <v>23.63</v>
      </c>
      <c r="N714" s="37">
        <v>22.867999999999999</v>
      </c>
      <c r="O714" s="37">
        <v>23.63</v>
      </c>
      <c r="P714" s="37">
        <f t="shared" si="25"/>
        <v>168.45906499999998</v>
      </c>
      <c r="T714" s="8"/>
      <c r="U714" s="22"/>
      <c r="V714" s="28"/>
      <c r="W714" s="7" t="s">
        <v>85</v>
      </c>
      <c r="X714" s="11"/>
    </row>
    <row r="715" spans="1:24" ht="12.75" customHeight="1" thickBot="1" x14ac:dyDescent="0.3">
      <c r="A715" s="143"/>
      <c r="B715" s="159"/>
      <c r="C715" s="37" t="s">
        <v>28</v>
      </c>
      <c r="D715" s="37">
        <v>38.978000000000002</v>
      </c>
      <c r="E715" s="37">
        <v>33.442</v>
      </c>
      <c r="F715" s="37">
        <v>33.640999999999998</v>
      </c>
      <c r="G715" s="37">
        <v>18.827999999999999</v>
      </c>
      <c r="H715" s="37">
        <v>3.173</v>
      </c>
      <c r="I715" s="37">
        <v>0</v>
      </c>
      <c r="J715" s="37">
        <v>0</v>
      </c>
      <c r="K715" s="37">
        <v>0</v>
      </c>
      <c r="L715" s="37">
        <v>0</v>
      </c>
      <c r="M715" s="37">
        <v>19.736000000000001</v>
      </c>
      <c r="N715" s="37">
        <v>24.917000000000002</v>
      </c>
      <c r="O715" s="37">
        <v>34.765000000000001</v>
      </c>
      <c r="P715" s="37">
        <f t="shared" si="25"/>
        <v>207.48000000000002</v>
      </c>
      <c r="T715" s="14"/>
      <c r="U715" s="22">
        <v>0</v>
      </c>
      <c r="V715" s="28">
        <v>22.867999999999999</v>
      </c>
      <c r="W715" s="15" t="s">
        <v>82</v>
      </c>
      <c r="X715" s="9" t="s">
        <v>86</v>
      </c>
    </row>
    <row r="716" spans="1:24" ht="12.75" customHeight="1" thickBot="1" x14ac:dyDescent="0.3">
      <c r="A716" s="143"/>
      <c r="B716" s="159"/>
      <c r="C716" s="37" t="s">
        <v>29</v>
      </c>
      <c r="D716" s="37">
        <v>0</v>
      </c>
      <c r="E716" s="37">
        <v>0</v>
      </c>
      <c r="F716" s="37">
        <v>0</v>
      </c>
      <c r="G716" s="37">
        <v>0</v>
      </c>
      <c r="H716" s="37">
        <v>0</v>
      </c>
      <c r="I716" s="37">
        <v>0</v>
      </c>
      <c r="J716" s="37">
        <v>0</v>
      </c>
      <c r="K716" s="37">
        <v>0</v>
      </c>
      <c r="L716" s="37">
        <v>0</v>
      </c>
      <c r="M716" s="37">
        <v>0</v>
      </c>
      <c r="N716" s="37">
        <v>0</v>
      </c>
      <c r="O716" s="37">
        <v>0</v>
      </c>
      <c r="P716" s="37">
        <f t="shared" si="25"/>
        <v>0</v>
      </c>
      <c r="T716" s="8"/>
      <c r="U716" s="22">
        <v>0</v>
      </c>
      <c r="V716" s="28">
        <f>V715/0.0531</f>
        <v>430.65913370998112</v>
      </c>
      <c r="W716" s="7" t="s">
        <v>84</v>
      </c>
      <c r="X716" s="10"/>
    </row>
    <row r="717" spans="1:24" ht="12.75" customHeight="1" thickBot="1" x14ac:dyDescent="0.3">
      <c r="A717" s="143"/>
      <c r="B717" s="159"/>
      <c r="C717" s="37" t="s">
        <v>30</v>
      </c>
      <c r="D717" s="37">
        <v>0.106</v>
      </c>
      <c r="E717" s="37">
        <v>9.0999999999999998E-2</v>
      </c>
      <c r="F717" s="37">
        <v>9.2999999999999999E-2</v>
      </c>
      <c r="G717" s="37">
        <v>5.3999999999999999E-2</v>
      </c>
      <c r="H717" s="37">
        <v>0.01</v>
      </c>
      <c r="I717" s="37">
        <v>0</v>
      </c>
      <c r="J717" s="37">
        <v>0</v>
      </c>
      <c r="K717" s="37">
        <v>0</v>
      </c>
      <c r="L717" s="37">
        <v>0</v>
      </c>
      <c r="M717" s="37">
        <v>5.6000000000000001E-2</v>
      </c>
      <c r="N717" s="37">
        <v>6.9000000000000006E-2</v>
      </c>
      <c r="O717" s="37">
        <v>9.5000000000000001E-2</v>
      </c>
      <c r="P717" s="37">
        <f t="shared" si="25"/>
        <v>0.57400000000000007</v>
      </c>
      <c r="T717" s="14"/>
      <c r="U717" s="22">
        <v>0</v>
      </c>
      <c r="V717" s="28">
        <v>12.958</v>
      </c>
      <c r="W717" s="15" t="s">
        <v>82</v>
      </c>
      <c r="X717" s="9" t="s">
        <v>87</v>
      </c>
    </row>
    <row r="718" spans="1:24" ht="12.75" customHeight="1" thickBot="1" x14ac:dyDescent="0.3">
      <c r="A718" s="143"/>
      <c r="B718" s="159"/>
      <c r="C718" s="37" t="s">
        <v>31</v>
      </c>
      <c r="D718" s="37">
        <v>427.51299999999998</v>
      </c>
      <c r="E718" s="37">
        <v>368.47800000000001</v>
      </c>
      <c r="F718" s="37">
        <v>371.96300000000002</v>
      </c>
      <c r="G718" s="37">
        <v>217.08099999999999</v>
      </c>
      <c r="H718" s="37">
        <f>SUM(H713:H717)</f>
        <v>38.649065</v>
      </c>
      <c r="I718" s="37">
        <v>0</v>
      </c>
      <c r="J718" s="37">
        <v>0</v>
      </c>
      <c r="K718" s="37">
        <v>0</v>
      </c>
      <c r="L718" s="37">
        <v>0</v>
      </c>
      <c r="M718" s="37">
        <v>227.239</v>
      </c>
      <c r="N718" s="37">
        <v>280.45699999999999</v>
      </c>
      <c r="O718" s="37">
        <v>383.65600000000001</v>
      </c>
      <c r="P718" s="37">
        <f t="shared" si="25"/>
        <v>2315.0360649999998</v>
      </c>
      <c r="T718" s="8"/>
      <c r="U718" s="22">
        <v>0</v>
      </c>
      <c r="V718" s="28">
        <f>V717/0.0531</f>
        <v>244.03013182674201</v>
      </c>
      <c r="W718" s="7" t="s">
        <v>84</v>
      </c>
      <c r="X718" s="10"/>
    </row>
    <row r="719" spans="1:24" ht="12.75" customHeight="1" thickBot="1" x14ac:dyDescent="0.3">
      <c r="A719" s="142" t="s">
        <v>32</v>
      </c>
      <c r="B719" s="151" t="s">
        <v>0</v>
      </c>
      <c r="C719" s="37" t="s">
        <v>26</v>
      </c>
      <c r="D719" s="37">
        <v>279.23700000000002</v>
      </c>
      <c r="E719" s="37">
        <v>236.65600000000001</v>
      </c>
      <c r="F719" s="37">
        <v>235.852</v>
      </c>
      <c r="G719" s="37">
        <v>116.646</v>
      </c>
      <c r="H719" s="37">
        <v>16.077999999999999</v>
      </c>
      <c r="I719" s="37">
        <v>0</v>
      </c>
      <c r="J719" s="37">
        <v>0</v>
      </c>
      <c r="K719" s="37">
        <v>0</v>
      </c>
      <c r="L719" s="37">
        <v>0</v>
      </c>
      <c r="M719" s="37">
        <v>122.818</v>
      </c>
      <c r="N719" s="37">
        <v>166.14599999999999</v>
      </c>
      <c r="O719" s="37">
        <v>244.98699999999999</v>
      </c>
      <c r="P719" s="37">
        <f t="shared" ref="P719:P760" si="26">D719+E719+F719+G719+H719+I719+J719+K719+L719+M719+N719+O719</f>
        <v>1418.42</v>
      </c>
      <c r="T719" s="8"/>
      <c r="U719" s="22">
        <v>0</v>
      </c>
      <c r="V719" s="28" t="e">
        <f>#REF!/0.0531</f>
        <v>#REF!</v>
      </c>
      <c r="W719" s="7" t="s">
        <v>84</v>
      </c>
      <c r="X719" s="10"/>
    </row>
    <row r="720" spans="1:24" ht="12.75" customHeight="1" thickBot="1" x14ac:dyDescent="0.3">
      <c r="A720" s="143"/>
      <c r="B720" s="159"/>
      <c r="C720" s="37" t="s">
        <v>27</v>
      </c>
      <c r="D720" s="37">
        <v>0</v>
      </c>
      <c r="E720" s="37">
        <v>0</v>
      </c>
      <c r="F720" s="37">
        <v>0</v>
      </c>
      <c r="G720" s="37">
        <v>0</v>
      </c>
      <c r="H720" s="37">
        <v>0</v>
      </c>
      <c r="I720" s="37">
        <v>0</v>
      </c>
      <c r="J720" s="37">
        <v>0</v>
      </c>
      <c r="K720" s="37">
        <v>0</v>
      </c>
      <c r="L720" s="37">
        <v>0</v>
      </c>
      <c r="M720" s="37">
        <v>0</v>
      </c>
      <c r="N720" s="37">
        <v>0</v>
      </c>
      <c r="O720" s="37">
        <v>0</v>
      </c>
      <c r="P720" s="37">
        <f t="shared" si="26"/>
        <v>0</v>
      </c>
      <c r="T720" s="14"/>
      <c r="U720" s="22">
        <v>0</v>
      </c>
      <c r="V720" s="28">
        <v>22.867999999999999</v>
      </c>
      <c r="W720" s="14"/>
      <c r="X720" s="12" t="s">
        <v>89</v>
      </c>
    </row>
    <row r="721" spans="1:24" ht="12.75" customHeight="1" thickBot="1" x14ac:dyDescent="0.3">
      <c r="A721" s="143"/>
      <c r="B721" s="159"/>
      <c r="C721" s="37" t="s">
        <v>28</v>
      </c>
      <c r="D721" s="37">
        <v>0</v>
      </c>
      <c r="E721" s="37">
        <v>0</v>
      </c>
      <c r="F721" s="37">
        <v>0</v>
      </c>
      <c r="G721" s="37">
        <v>0</v>
      </c>
      <c r="H721" s="37">
        <v>0</v>
      </c>
      <c r="I721" s="37">
        <v>0</v>
      </c>
      <c r="J721" s="37">
        <v>0</v>
      </c>
      <c r="K721" s="37">
        <v>0</v>
      </c>
      <c r="L721" s="37">
        <v>0</v>
      </c>
      <c r="M721" s="37">
        <v>0</v>
      </c>
      <c r="N721" s="37">
        <v>0</v>
      </c>
      <c r="O721" s="37">
        <v>0</v>
      </c>
      <c r="P721" s="37">
        <f t="shared" si="26"/>
        <v>0</v>
      </c>
      <c r="T721" s="8"/>
      <c r="U721" s="22">
        <v>0</v>
      </c>
      <c r="V721" s="28">
        <f>V720/0.0531</f>
        <v>430.65913370998112</v>
      </c>
      <c r="W721" s="8"/>
      <c r="X721" s="13"/>
    </row>
    <row r="722" spans="1:24" ht="12.75" customHeight="1" thickBot="1" x14ac:dyDescent="0.3">
      <c r="A722" s="143"/>
      <c r="B722" s="159"/>
      <c r="C722" s="37" t="s">
        <v>29</v>
      </c>
      <c r="D722" s="37">
        <v>0</v>
      </c>
      <c r="E722" s="37">
        <v>0</v>
      </c>
      <c r="F722" s="37">
        <v>0</v>
      </c>
      <c r="G722" s="37">
        <v>0</v>
      </c>
      <c r="H722" s="37">
        <v>0</v>
      </c>
      <c r="I722" s="37">
        <v>0</v>
      </c>
      <c r="J722" s="37">
        <v>0</v>
      </c>
      <c r="K722" s="37">
        <v>0</v>
      </c>
      <c r="L722" s="37">
        <v>0</v>
      </c>
      <c r="M722" s="37">
        <v>0</v>
      </c>
      <c r="N722" s="37">
        <v>0</v>
      </c>
      <c r="O722" s="37">
        <v>0</v>
      </c>
      <c r="P722" s="37">
        <f t="shared" si="26"/>
        <v>0</v>
      </c>
      <c r="T722" t="s">
        <v>91</v>
      </c>
      <c r="U722" s="20" t="s">
        <v>79</v>
      </c>
    </row>
    <row r="723" spans="1:24" ht="12.75" customHeight="1" thickBot="1" x14ac:dyDescent="0.3">
      <c r="A723" s="143"/>
      <c r="B723" s="159"/>
      <c r="C723" s="37" t="s">
        <v>30</v>
      </c>
      <c r="D723" s="37">
        <v>14.462999999999999</v>
      </c>
      <c r="E723" s="37">
        <v>12.198</v>
      </c>
      <c r="F723" s="37">
        <v>12.111000000000001</v>
      </c>
      <c r="G723" s="37">
        <v>5.6710000000000003</v>
      </c>
      <c r="H723" s="37">
        <v>0.69899999999999995</v>
      </c>
      <c r="I723" s="37">
        <v>0</v>
      </c>
      <c r="J723" s="37">
        <v>0</v>
      </c>
      <c r="K723" s="37">
        <v>0</v>
      </c>
      <c r="L723" s="37">
        <v>0</v>
      </c>
      <c r="M723" s="37">
        <v>5.9850000000000003</v>
      </c>
      <c r="N723" s="37">
        <v>8.3550000000000004</v>
      </c>
      <c r="O723" s="37">
        <v>12.608000000000001</v>
      </c>
      <c r="P723" s="37">
        <f t="shared" si="26"/>
        <v>72.09</v>
      </c>
      <c r="T723" s="7" t="s">
        <v>94</v>
      </c>
      <c r="U723" s="21" t="s">
        <v>80</v>
      </c>
      <c r="V723" s="27" t="s">
        <v>81</v>
      </c>
      <c r="W723" s="8"/>
    </row>
    <row r="724" spans="1:24" ht="12.75" customHeight="1" thickBot="1" x14ac:dyDescent="0.3">
      <c r="A724" s="143"/>
      <c r="B724" s="159"/>
      <c r="C724" s="37" t="s">
        <v>31</v>
      </c>
      <c r="D724" s="37">
        <v>293.7</v>
      </c>
      <c r="E724" s="37">
        <v>248.85400000000001</v>
      </c>
      <c r="F724" s="37">
        <v>247.96299999999999</v>
      </c>
      <c r="G724" s="37">
        <v>122.31699999999999</v>
      </c>
      <c r="H724" s="37">
        <f>SUM(H719:H723)</f>
        <v>16.777000000000001</v>
      </c>
      <c r="I724" s="37">
        <v>0</v>
      </c>
      <c r="J724" s="37">
        <v>0</v>
      </c>
      <c r="K724" s="37">
        <v>0</v>
      </c>
      <c r="L724" s="37">
        <v>0</v>
      </c>
      <c r="M724" s="37">
        <v>128.803</v>
      </c>
      <c r="N724" s="37">
        <v>174.501</v>
      </c>
      <c r="O724" s="37">
        <v>257.59500000000003</v>
      </c>
      <c r="P724" s="37">
        <f t="shared" si="26"/>
        <v>1490.51</v>
      </c>
      <c r="T724" s="14">
        <f>1051.24/31</f>
        <v>33.910967741935487</v>
      </c>
      <c r="U724" s="22">
        <f>T724*8</f>
        <v>271.28774193548389</v>
      </c>
      <c r="V724" s="28">
        <f>1051.24-U724</f>
        <v>779.95225806451617</v>
      </c>
      <c r="W724" s="15" t="s">
        <v>82</v>
      </c>
      <c r="X724" s="16" t="s">
        <v>83</v>
      </c>
    </row>
    <row r="725" spans="1:24" ht="12.75" customHeight="1" thickBot="1" x14ac:dyDescent="0.3">
      <c r="A725" s="142" t="s">
        <v>34</v>
      </c>
      <c r="B725" s="151" t="s">
        <v>25</v>
      </c>
      <c r="C725" s="37" t="s">
        <v>26</v>
      </c>
      <c r="D725" s="37">
        <v>4502.4750000000004</v>
      </c>
      <c r="E725" s="37">
        <v>3880.2280000000001</v>
      </c>
      <c r="F725" s="37">
        <v>3916.5369999999998</v>
      </c>
      <c r="G725" s="37">
        <v>2283.069</v>
      </c>
      <c r="H725" s="37">
        <v>405.87900000000002</v>
      </c>
      <c r="I725" s="37">
        <v>0</v>
      </c>
      <c r="J725" s="37">
        <v>0</v>
      </c>
      <c r="K725" s="37">
        <v>0</v>
      </c>
      <c r="L725" s="37">
        <v>0</v>
      </c>
      <c r="M725" s="37">
        <v>2390.0129999999999</v>
      </c>
      <c r="N725" s="37">
        <v>2951.5790000000002</v>
      </c>
      <c r="O725" s="37">
        <v>4039.8910000000001</v>
      </c>
      <c r="P725" s="37">
        <f t="shared" si="26"/>
        <v>24369.671000000002</v>
      </c>
      <c r="T725" s="8"/>
      <c r="U725" s="22"/>
      <c r="V725" s="28"/>
      <c r="W725" s="7" t="s">
        <v>85</v>
      </c>
      <c r="X725" s="11"/>
    </row>
    <row r="726" spans="1:24" ht="12.75" customHeight="1" thickBot="1" x14ac:dyDescent="0.3">
      <c r="A726" s="143"/>
      <c r="B726" s="159"/>
      <c r="C726" s="37" t="s">
        <v>27</v>
      </c>
      <c r="D726" s="37">
        <v>1204.885</v>
      </c>
      <c r="E726" s="37">
        <v>1127.1469999999999</v>
      </c>
      <c r="F726" s="37">
        <v>1204.885</v>
      </c>
      <c r="G726" s="37">
        <v>1166.0139999999999</v>
      </c>
      <c r="H726" s="37">
        <v>271.28769999999997</v>
      </c>
      <c r="I726" s="37">
        <v>0</v>
      </c>
      <c r="J726" s="37">
        <v>0</v>
      </c>
      <c r="K726" s="37">
        <v>0</v>
      </c>
      <c r="L726" s="37">
        <v>0</v>
      </c>
      <c r="M726" s="37">
        <v>1204.885</v>
      </c>
      <c r="N726" s="37">
        <v>1166.0139999999999</v>
      </c>
      <c r="O726" s="37">
        <v>1204.885</v>
      </c>
      <c r="P726" s="37">
        <f t="shared" si="26"/>
        <v>8550.0027000000009</v>
      </c>
      <c r="T726" s="14"/>
      <c r="U726" s="22">
        <v>0</v>
      </c>
      <c r="V726" s="28">
        <v>986.87599999999998</v>
      </c>
      <c r="W726" s="15" t="s">
        <v>82</v>
      </c>
      <c r="X726" s="16" t="s">
        <v>86</v>
      </c>
    </row>
    <row r="727" spans="1:24" ht="12.75" customHeight="1" thickBot="1" x14ac:dyDescent="0.3">
      <c r="A727" s="143"/>
      <c r="B727" s="159"/>
      <c r="C727" s="37" t="s">
        <v>28</v>
      </c>
      <c r="D727" s="37">
        <v>0</v>
      </c>
      <c r="E727" s="37">
        <v>0</v>
      </c>
      <c r="F727" s="37">
        <v>0</v>
      </c>
      <c r="G727" s="37">
        <v>0</v>
      </c>
      <c r="H727" s="37">
        <v>0</v>
      </c>
      <c r="I727" s="37">
        <v>0</v>
      </c>
      <c r="J727" s="37">
        <v>0</v>
      </c>
      <c r="K727" s="37">
        <v>0</v>
      </c>
      <c r="L727" s="37">
        <v>0</v>
      </c>
      <c r="M727" s="37">
        <v>0</v>
      </c>
      <c r="N727" s="37">
        <v>0</v>
      </c>
      <c r="O727" s="37">
        <v>0</v>
      </c>
      <c r="P727" s="37">
        <f t="shared" si="26"/>
        <v>0</v>
      </c>
      <c r="T727" s="8"/>
      <c r="U727" s="22">
        <v>0</v>
      </c>
      <c r="V727" s="28">
        <f>V726/0.0531</f>
        <v>18585.235404896423</v>
      </c>
      <c r="W727" s="7" t="s">
        <v>84</v>
      </c>
      <c r="X727" s="10"/>
    </row>
    <row r="728" spans="1:24" ht="12.75" customHeight="1" thickBot="1" x14ac:dyDescent="0.3">
      <c r="A728" s="143"/>
      <c r="B728" s="159"/>
      <c r="C728" s="37" t="s">
        <v>29</v>
      </c>
      <c r="D728" s="37">
        <v>0</v>
      </c>
      <c r="E728" s="37">
        <v>0</v>
      </c>
      <c r="F728" s="37">
        <v>0</v>
      </c>
      <c r="G728" s="37">
        <v>0</v>
      </c>
      <c r="H728" s="37">
        <v>0</v>
      </c>
      <c r="I728" s="37">
        <v>0</v>
      </c>
      <c r="J728" s="37">
        <v>0</v>
      </c>
      <c r="K728" s="37">
        <v>0</v>
      </c>
      <c r="L728" s="37">
        <v>0</v>
      </c>
      <c r="M728" s="37">
        <v>0</v>
      </c>
      <c r="N728" s="37">
        <v>0</v>
      </c>
      <c r="O728" s="37">
        <v>0</v>
      </c>
      <c r="P728" s="37">
        <f t="shared" si="26"/>
        <v>0</v>
      </c>
      <c r="T728" s="14"/>
      <c r="U728" s="22">
        <v>0</v>
      </c>
      <c r="V728" s="28">
        <v>559.22500000000002</v>
      </c>
      <c r="W728" s="15" t="s">
        <v>82</v>
      </c>
      <c r="X728" s="16" t="s">
        <v>87</v>
      </c>
    </row>
    <row r="729" spans="1:24" ht="12.75" customHeight="1" thickBot="1" x14ac:dyDescent="0.3">
      <c r="A729" s="143"/>
      <c r="B729" s="159"/>
      <c r="C729" s="37" t="s">
        <v>30</v>
      </c>
      <c r="D729" s="37">
        <v>0</v>
      </c>
      <c r="E729" s="37">
        <v>0</v>
      </c>
      <c r="F729" s="37">
        <v>0</v>
      </c>
      <c r="G729" s="37">
        <v>0</v>
      </c>
      <c r="H729" s="37">
        <v>0</v>
      </c>
      <c r="I729" s="37">
        <v>0</v>
      </c>
      <c r="J729" s="37">
        <v>0</v>
      </c>
      <c r="K729" s="37">
        <v>0</v>
      </c>
      <c r="L729" s="37">
        <v>0</v>
      </c>
      <c r="M729" s="37">
        <v>0</v>
      </c>
      <c r="N729" s="37">
        <v>0</v>
      </c>
      <c r="O729" s="37">
        <v>0</v>
      </c>
      <c r="P729" s="37">
        <f t="shared" si="26"/>
        <v>0</v>
      </c>
      <c r="T729" s="8"/>
      <c r="U729" s="22">
        <v>0</v>
      </c>
      <c r="V729" s="28">
        <f>V728/0.0531</f>
        <v>10531.544256120527</v>
      </c>
      <c r="W729" s="7" t="s">
        <v>84</v>
      </c>
      <c r="X729" s="10"/>
    </row>
    <row r="730" spans="1:24" ht="12.75" customHeight="1" thickBot="1" x14ac:dyDescent="0.3">
      <c r="A730" s="143"/>
      <c r="B730" s="159"/>
      <c r="C730" s="37" t="s">
        <v>31</v>
      </c>
      <c r="D730" s="37">
        <v>5707.36</v>
      </c>
      <c r="E730" s="37">
        <v>5007.375</v>
      </c>
      <c r="F730" s="37">
        <v>5121.4219999999996</v>
      </c>
      <c r="G730" s="37">
        <v>3449.0830000000001</v>
      </c>
      <c r="H730" s="37">
        <f>SUM(H725:H729)</f>
        <v>677.16669999999999</v>
      </c>
      <c r="I730" s="37">
        <v>0</v>
      </c>
      <c r="J730" s="37">
        <v>0</v>
      </c>
      <c r="K730" s="37">
        <v>0</v>
      </c>
      <c r="L730" s="37">
        <v>0</v>
      </c>
      <c r="M730" s="37">
        <v>3594.8980000000001</v>
      </c>
      <c r="N730" s="37">
        <v>4117.5929999999998</v>
      </c>
      <c r="O730" s="37">
        <v>5244.7759999999998</v>
      </c>
      <c r="P730" s="37">
        <f t="shared" si="26"/>
        <v>32919.673699999999</v>
      </c>
      <c r="T730" s="14"/>
      <c r="U730" s="22">
        <v>0</v>
      </c>
      <c r="V730" s="29">
        <v>1019.77</v>
      </c>
      <c r="W730" s="15" t="s">
        <v>82</v>
      </c>
      <c r="X730" s="16" t="s">
        <v>88</v>
      </c>
    </row>
    <row r="731" spans="1:24" ht="12.75" customHeight="1" thickBot="1" x14ac:dyDescent="0.3">
      <c r="A731" s="142" t="s">
        <v>39</v>
      </c>
      <c r="B731" s="151" t="s">
        <v>1</v>
      </c>
      <c r="C731" s="37" t="s">
        <v>26</v>
      </c>
      <c r="D731" s="37">
        <v>497.53</v>
      </c>
      <c r="E731" s="37">
        <v>428.77100000000002</v>
      </c>
      <c r="F731" s="37">
        <v>432.78300000000002</v>
      </c>
      <c r="G731" s="37">
        <v>252.28299999999999</v>
      </c>
      <c r="H731" s="37">
        <v>44.85</v>
      </c>
      <c r="I731" s="37">
        <v>0</v>
      </c>
      <c r="J731" s="37">
        <v>0</v>
      </c>
      <c r="K731" s="37">
        <v>0</v>
      </c>
      <c r="L731" s="37">
        <v>0</v>
      </c>
      <c r="M731" s="37">
        <v>264.09899999999999</v>
      </c>
      <c r="N731" s="37">
        <v>326.154</v>
      </c>
      <c r="O731" s="37">
        <v>446.41300000000001</v>
      </c>
      <c r="P731" s="37">
        <f t="shared" si="26"/>
        <v>2692.8829999999994</v>
      </c>
      <c r="T731" s="14"/>
      <c r="U731" s="22">
        <v>0</v>
      </c>
      <c r="V731" s="28">
        <v>1017.328</v>
      </c>
      <c r="W731" s="14"/>
      <c r="X731" s="17" t="s">
        <v>89</v>
      </c>
    </row>
    <row r="732" spans="1:24" ht="12.75" customHeight="1" thickBot="1" x14ac:dyDescent="0.3">
      <c r="A732" s="143"/>
      <c r="B732" s="159"/>
      <c r="C732" s="37" t="s">
        <v>27</v>
      </c>
      <c r="D732" s="37">
        <v>100.44</v>
      </c>
      <c r="E732" s="37">
        <v>93.960999999999999</v>
      </c>
      <c r="F732" s="37">
        <v>100.44</v>
      </c>
      <c r="G732" s="37">
        <v>97.200999999999993</v>
      </c>
      <c r="H732" s="37">
        <v>25.92</v>
      </c>
      <c r="I732" s="37">
        <v>0</v>
      </c>
      <c r="J732" s="37">
        <v>0</v>
      </c>
      <c r="K732" s="37">
        <v>0</v>
      </c>
      <c r="L732" s="37">
        <v>0</v>
      </c>
      <c r="M732" s="37">
        <v>100.44</v>
      </c>
      <c r="N732" s="37">
        <v>97.200999999999993</v>
      </c>
      <c r="O732" s="37">
        <v>100.44</v>
      </c>
      <c r="P732" s="37">
        <f t="shared" si="26"/>
        <v>716.04300000000012</v>
      </c>
      <c r="T732" s="8"/>
      <c r="U732" s="22">
        <v>0</v>
      </c>
      <c r="V732" s="28">
        <f>V731/0.0531</f>
        <v>19158.719397363464</v>
      </c>
      <c r="W732" s="8"/>
      <c r="X732" s="13"/>
    </row>
    <row r="733" spans="1:24" ht="12.75" customHeight="1" thickBot="1" x14ac:dyDescent="0.3">
      <c r="A733" s="143"/>
      <c r="B733" s="159"/>
      <c r="C733" s="37" t="s">
        <v>28</v>
      </c>
      <c r="D733" s="37">
        <v>0</v>
      </c>
      <c r="E733" s="37">
        <v>0</v>
      </c>
      <c r="F733" s="37">
        <v>0</v>
      </c>
      <c r="G733" s="37">
        <v>0</v>
      </c>
      <c r="H733" s="37">
        <v>0</v>
      </c>
      <c r="I733" s="37">
        <v>0</v>
      </c>
      <c r="J733" s="37">
        <v>0</v>
      </c>
      <c r="K733" s="37">
        <v>0</v>
      </c>
      <c r="L733" s="37">
        <v>0</v>
      </c>
      <c r="M733" s="37">
        <v>0</v>
      </c>
      <c r="N733" s="37">
        <v>0</v>
      </c>
      <c r="O733" s="37">
        <v>0</v>
      </c>
      <c r="P733" s="37">
        <f t="shared" si="26"/>
        <v>0</v>
      </c>
      <c r="T733" t="s">
        <v>92</v>
      </c>
      <c r="U733" s="20" t="s">
        <v>79</v>
      </c>
    </row>
    <row r="734" spans="1:24" ht="12.75" customHeight="1" thickBot="1" x14ac:dyDescent="0.3">
      <c r="A734" s="143"/>
      <c r="B734" s="159"/>
      <c r="C734" s="37" t="s">
        <v>29</v>
      </c>
      <c r="D734" s="37">
        <v>0</v>
      </c>
      <c r="E734" s="37">
        <v>0</v>
      </c>
      <c r="F734" s="37">
        <v>0</v>
      </c>
      <c r="G734" s="37">
        <v>0</v>
      </c>
      <c r="H734" s="37">
        <v>0</v>
      </c>
      <c r="I734" s="37">
        <v>0</v>
      </c>
      <c r="J734" s="37">
        <v>0</v>
      </c>
      <c r="K734" s="37">
        <v>0</v>
      </c>
      <c r="L734" s="37">
        <v>0</v>
      </c>
      <c r="M734" s="37">
        <v>0</v>
      </c>
      <c r="N734" s="37">
        <v>0</v>
      </c>
      <c r="O734" s="37">
        <v>0</v>
      </c>
      <c r="P734" s="37">
        <f t="shared" si="26"/>
        <v>0</v>
      </c>
      <c r="T734" s="7" t="s">
        <v>94</v>
      </c>
      <c r="U734" s="21" t="s">
        <v>80</v>
      </c>
      <c r="V734" s="27" t="s">
        <v>81</v>
      </c>
      <c r="W734" s="8"/>
    </row>
    <row r="735" spans="1:24" ht="12.75" customHeight="1" thickBot="1" x14ac:dyDescent="0.3">
      <c r="A735" s="143"/>
      <c r="B735" s="159"/>
      <c r="C735" s="37" t="s">
        <v>30</v>
      </c>
      <c r="D735" s="37">
        <v>0</v>
      </c>
      <c r="E735" s="37">
        <v>0</v>
      </c>
      <c r="F735" s="37">
        <v>0</v>
      </c>
      <c r="G735" s="37">
        <v>0</v>
      </c>
      <c r="H735" s="37">
        <v>0</v>
      </c>
      <c r="I735" s="37">
        <v>0</v>
      </c>
      <c r="J735" s="37">
        <v>0</v>
      </c>
      <c r="K735" s="37">
        <v>0</v>
      </c>
      <c r="L735" s="37">
        <v>0</v>
      </c>
      <c r="M735" s="37">
        <v>0</v>
      </c>
      <c r="N735" s="37">
        <v>0</v>
      </c>
      <c r="O735" s="37">
        <v>0</v>
      </c>
      <c r="P735" s="37">
        <f t="shared" si="26"/>
        <v>0</v>
      </c>
      <c r="T735" s="14">
        <f>100.44/31</f>
        <v>3.2399999999999998</v>
      </c>
      <c r="U735" s="22">
        <f>T735*8</f>
        <v>25.919999999999998</v>
      </c>
      <c r="V735" s="28">
        <f>100.44-U735</f>
        <v>74.52</v>
      </c>
      <c r="W735" s="15" t="s">
        <v>82</v>
      </c>
      <c r="X735" s="9" t="s">
        <v>83</v>
      </c>
    </row>
    <row r="736" spans="1:24" ht="12.75" customHeight="1" thickBot="1" x14ac:dyDescent="0.3">
      <c r="A736" s="143"/>
      <c r="B736" s="159"/>
      <c r="C736" s="37" t="s">
        <v>31</v>
      </c>
      <c r="D736" s="37">
        <v>597.97</v>
      </c>
      <c r="E736" s="37">
        <v>522.73199999999997</v>
      </c>
      <c r="F736" s="37">
        <v>533.22299999999996</v>
      </c>
      <c r="G736" s="37">
        <v>349.48399999999998</v>
      </c>
      <c r="H736" s="37">
        <f>SUM(H731:H735)</f>
        <v>70.77000000000001</v>
      </c>
      <c r="I736" s="37">
        <v>0</v>
      </c>
      <c r="J736" s="37">
        <v>0</v>
      </c>
      <c r="K736" s="37">
        <v>0</v>
      </c>
      <c r="L736" s="37">
        <v>0</v>
      </c>
      <c r="M736" s="37">
        <v>364.53899999999999</v>
      </c>
      <c r="N736" s="37">
        <v>423.35500000000002</v>
      </c>
      <c r="O736" s="37">
        <v>546.85299999999995</v>
      </c>
      <c r="P736" s="37">
        <f t="shared" si="26"/>
        <v>3408.9259999999999</v>
      </c>
      <c r="S736">
        <f>100.44/0.0531</f>
        <v>1891.5254237288134</v>
      </c>
      <c r="T736" s="8">
        <f>1891.525/31</f>
        <v>61.016935483870974</v>
      </c>
      <c r="U736" s="22">
        <f>T736*8</f>
        <v>488.13548387096779</v>
      </c>
      <c r="V736" s="28">
        <f>V735/0.0531</f>
        <v>1403.3898305084745</v>
      </c>
      <c r="W736" s="7" t="s">
        <v>84</v>
      </c>
      <c r="X736" s="10"/>
    </row>
    <row r="737" spans="1:24" ht="12.75" customHeight="1" thickBot="1" x14ac:dyDescent="0.3">
      <c r="A737" s="142" t="s">
        <v>40</v>
      </c>
      <c r="B737" s="151" t="s">
        <v>46</v>
      </c>
      <c r="C737" s="37" t="s">
        <v>26</v>
      </c>
      <c r="D737" s="37">
        <v>198.94300000000001</v>
      </c>
      <c r="E737" s="37">
        <v>171.01499999999999</v>
      </c>
      <c r="F737" s="37">
        <v>172.28700000000001</v>
      </c>
      <c r="G737" s="37">
        <v>98.165999999999997</v>
      </c>
      <c r="H737" s="37">
        <v>16.946000000000002</v>
      </c>
      <c r="I737" s="37">
        <v>0</v>
      </c>
      <c r="J737" s="37">
        <v>0</v>
      </c>
      <c r="K737" s="37">
        <v>0</v>
      </c>
      <c r="L737" s="37">
        <v>0</v>
      </c>
      <c r="M737" s="37">
        <v>102.842</v>
      </c>
      <c r="N737" s="37">
        <v>128.578</v>
      </c>
      <c r="O737" s="37">
        <v>177.899</v>
      </c>
      <c r="P737" s="37">
        <f t="shared" si="26"/>
        <v>1066.6759999999999</v>
      </c>
      <c r="T737" s="14"/>
      <c r="U737" s="22">
        <v>0</v>
      </c>
      <c r="V737" s="28">
        <v>97.200999999999993</v>
      </c>
      <c r="W737" s="15" t="s">
        <v>82</v>
      </c>
      <c r="X737" s="9" t="s">
        <v>86</v>
      </c>
    </row>
    <row r="738" spans="1:24" ht="12.75" customHeight="1" thickBot="1" x14ac:dyDescent="0.3">
      <c r="A738" s="143"/>
      <c r="B738" s="159"/>
      <c r="C738" s="37" t="s">
        <v>27</v>
      </c>
      <c r="D738" s="37">
        <v>9.7119999999999997</v>
      </c>
      <c r="E738" s="37">
        <v>9.0850000000000009</v>
      </c>
      <c r="F738" s="37">
        <v>9.7119999999999997</v>
      </c>
      <c r="G738" s="37">
        <v>9.3989999999999991</v>
      </c>
      <c r="H738" s="37">
        <v>2.5063230000000001</v>
      </c>
      <c r="I738" s="37">
        <v>0</v>
      </c>
      <c r="J738" s="37">
        <v>0</v>
      </c>
      <c r="K738" s="37">
        <v>0</v>
      </c>
      <c r="L738" s="37">
        <v>0</v>
      </c>
      <c r="M738" s="37">
        <v>9.7119999999999997</v>
      </c>
      <c r="N738" s="37">
        <v>9.3989999999999991</v>
      </c>
      <c r="O738" s="37">
        <v>9.7119999999999997</v>
      </c>
      <c r="P738" s="37">
        <f t="shared" si="26"/>
        <v>69.237323000000004</v>
      </c>
      <c r="T738" s="8"/>
      <c r="U738" s="22">
        <v>0</v>
      </c>
      <c r="V738" s="28">
        <f>V737/0.0531</f>
        <v>1830.5273069679847</v>
      </c>
      <c r="W738" s="7" t="s">
        <v>84</v>
      </c>
      <c r="X738" s="10"/>
    </row>
    <row r="739" spans="1:24" ht="12.75" customHeight="1" thickBot="1" x14ac:dyDescent="0.3">
      <c r="A739" s="143"/>
      <c r="B739" s="159"/>
      <c r="C739" s="37" t="s">
        <v>28</v>
      </c>
      <c r="D739" s="37">
        <v>0</v>
      </c>
      <c r="E739" s="37">
        <v>0</v>
      </c>
      <c r="F739" s="37">
        <v>0</v>
      </c>
      <c r="G739" s="37">
        <v>0</v>
      </c>
      <c r="H739" s="37">
        <v>0</v>
      </c>
      <c r="I739" s="37">
        <v>0</v>
      </c>
      <c r="J739" s="37">
        <v>0</v>
      </c>
      <c r="K739" s="37">
        <v>0</v>
      </c>
      <c r="L739" s="37">
        <v>0</v>
      </c>
      <c r="M739" s="37">
        <v>0</v>
      </c>
      <c r="N739" s="37">
        <v>0</v>
      </c>
      <c r="O739" s="37">
        <v>0</v>
      </c>
      <c r="P739" s="37">
        <f t="shared" si="26"/>
        <v>0</v>
      </c>
      <c r="T739" s="14"/>
      <c r="U739" s="22">
        <v>0</v>
      </c>
      <c r="V739" s="28">
        <v>55.08</v>
      </c>
      <c r="W739" s="15" t="s">
        <v>82</v>
      </c>
      <c r="X739" s="9" t="s">
        <v>87</v>
      </c>
    </row>
    <row r="740" spans="1:24" ht="12.75" customHeight="1" thickBot="1" x14ac:dyDescent="0.3">
      <c r="A740" s="143"/>
      <c r="B740" s="159"/>
      <c r="C740" s="37" t="s">
        <v>29</v>
      </c>
      <c r="D740" s="37">
        <v>0</v>
      </c>
      <c r="E740" s="37">
        <v>0</v>
      </c>
      <c r="F740" s="37">
        <v>0</v>
      </c>
      <c r="G740" s="37">
        <v>0</v>
      </c>
      <c r="H740" s="37">
        <v>0</v>
      </c>
      <c r="I740" s="37">
        <v>0</v>
      </c>
      <c r="J740" s="37">
        <v>0</v>
      </c>
      <c r="K740" s="37">
        <v>0</v>
      </c>
      <c r="L740" s="37">
        <v>0</v>
      </c>
      <c r="M740" s="37">
        <v>0</v>
      </c>
      <c r="N740" s="37">
        <v>0</v>
      </c>
      <c r="O740" s="37">
        <v>0</v>
      </c>
      <c r="P740" s="37">
        <f t="shared" si="26"/>
        <v>0</v>
      </c>
      <c r="T740" s="8"/>
      <c r="U740" s="22">
        <v>0</v>
      </c>
      <c r="V740" s="28">
        <f>V739/0.0531</f>
        <v>1037.2881355932202</v>
      </c>
      <c r="W740" s="7" t="s">
        <v>84</v>
      </c>
      <c r="X740" s="10"/>
    </row>
    <row r="741" spans="1:24" ht="12.75" customHeight="1" thickBot="1" x14ac:dyDescent="0.3">
      <c r="A741" s="143"/>
      <c r="B741" s="159"/>
      <c r="C741" s="37" t="s">
        <v>30</v>
      </c>
      <c r="D741" s="37">
        <v>11.571999999999999</v>
      </c>
      <c r="E741" s="37">
        <v>9.93</v>
      </c>
      <c r="F741" s="37">
        <v>9.99</v>
      </c>
      <c r="G741" s="37">
        <v>5.5960000000000001</v>
      </c>
      <c r="H741" s="37">
        <v>0.94499999999999995</v>
      </c>
      <c r="I741" s="37">
        <v>0</v>
      </c>
      <c r="J741" s="37">
        <v>0</v>
      </c>
      <c r="K741" s="37">
        <v>0</v>
      </c>
      <c r="L741" s="37">
        <v>0</v>
      </c>
      <c r="M741" s="37">
        <v>5.867</v>
      </c>
      <c r="N741" s="37">
        <v>7.4029999999999996</v>
      </c>
      <c r="O741" s="37">
        <v>10.323</v>
      </c>
      <c r="P741" s="37">
        <f t="shared" si="26"/>
        <v>61.625999999999991</v>
      </c>
      <c r="T741" s="14"/>
      <c r="U741" s="22">
        <v>0</v>
      </c>
      <c r="V741" s="29">
        <v>100.44</v>
      </c>
      <c r="W741" s="15" t="s">
        <v>82</v>
      </c>
      <c r="X741" s="9" t="s">
        <v>88</v>
      </c>
    </row>
    <row r="742" spans="1:24" ht="12.75" customHeight="1" thickBot="1" x14ac:dyDescent="0.3">
      <c r="A742" s="143"/>
      <c r="B742" s="159"/>
      <c r="C742" s="37" t="s">
        <v>31</v>
      </c>
      <c r="D742" s="37">
        <v>220.227</v>
      </c>
      <c r="E742" s="37">
        <v>190.03</v>
      </c>
      <c r="F742" s="37">
        <v>191.989</v>
      </c>
      <c r="G742" s="37">
        <v>113.161</v>
      </c>
      <c r="H742" s="37">
        <f>SUM(H737:H741)</f>
        <v>20.397323</v>
      </c>
      <c r="I742" s="37">
        <v>0</v>
      </c>
      <c r="J742" s="37">
        <v>0</v>
      </c>
      <c r="K742" s="37">
        <v>0</v>
      </c>
      <c r="L742" s="37">
        <v>0</v>
      </c>
      <c r="M742" s="37">
        <v>118.42100000000001</v>
      </c>
      <c r="N742" s="37">
        <v>145.38</v>
      </c>
      <c r="O742" s="37">
        <v>197.934</v>
      </c>
      <c r="P742" s="37">
        <f t="shared" si="26"/>
        <v>1197.539323</v>
      </c>
      <c r="T742" s="8"/>
      <c r="U742" s="22">
        <v>0</v>
      </c>
      <c r="V742" s="28">
        <f>V741/0.0531</f>
        <v>1891.5254237288134</v>
      </c>
      <c r="W742" s="7" t="s">
        <v>84</v>
      </c>
      <c r="X742" s="10"/>
    </row>
    <row r="743" spans="1:24" ht="12.75" customHeight="1" thickBot="1" x14ac:dyDescent="0.3">
      <c r="A743" s="142" t="s">
        <v>41</v>
      </c>
      <c r="B743" s="151" t="s">
        <v>33</v>
      </c>
      <c r="C743" s="37" t="s">
        <v>26</v>
      </c>
      <c r="D743" s="37">
        <v>29.818000000000001</v>
      </c>
      <c r="E743" s="37">
        <v>25.696999999999999</v>
      </c>
      <c r="F743" s="37">
        <v>25.937999999999999</v>
      </c>
      <c r="G743" s="37">
        <v>15.12</v>
      </c>
      <c r="H743" s="37">
        <v>2.6880000000000002</v>
      </c>
      <c r="I743" s="37">
        <v>0</v>
      </c>
      <c r="J743" s="37">
        <v>0</v>
      </c>
      <c r="K743" s="37">
        <v>0</v>
      </c>
      <c r="L743" s="37">
        <v>0</v>
      </c>
      <c r="M743" s="37">
        <v>15.827999999999999</v>
      </c>
      <c r="N743" s="37">
        <v>19.547000000000001</v>
      </c>
      <c r="O743" s="37">
        <v>26.754999999999999</v>
      </c>
      <c r="P743" s="37">
        <f t="shared" si="26"/>
        <v>161.39100000000002</v>
      </c>
      <c r="T743" s="8"/>
      <c r="U743" s="22">
        <v>0</v>
      </c>
      <c r="V743" s="28" t="e">
        <f>#REF!/0.0531</f>
        <v>#REF!</v>
      </c>
      <c r="W743" s="8"/>
      <c r="X743" s="13"/>
    </row>
    <row r="744" spans="1:24" ht="12.75" customHeight="1" thickBot="1" x14ac:dyDescent="0.3">
      <c r="A744" s="143"/>
      <c r="B744" s="159"/>
      <c r="C744" s="37" t="s">
        <v>27</v>
      </c>
      <c r="D744" s="37">
        <v>0</v>
      </c>
      <c r="E744" s="37">
        <v>0</v>
      </c>
      <c r="F744" s="37">
        <v>0</v>
      </c>
      <c r="G744" s="37">
        <v>0</v>
      </c>
      <c r="H744" s="37">
        <v>0</v>
      </c>
      <c r="I744" s="37">
        <v>0</v>
      </c>
      <c r="J744" s="37">
        <v>0</v>
      </c>
      <c r="K744" s="37">
        <v>0</v>
      </c>
      <c r="L744" s="37">
        <v>0</v>
      </c>
      <c r="M744" s="37">
        <v>0</v>
      </c>
      <c r="N744" s="37">
        <v>0</v>
      </c>
      <c r="O744" s="37">
        <v>0</v>
      </c>
      <c r="P744" s="37">
        <f t="shared" si="26"/>
        <v>0</v>
      </c>
      <c r="T744" s="3" t="s">
        <v>96</v>
      </c>
      <c r="U744" s="20" t="s">
        <v>79</v>
      </c>
    </row>
    <row r="745" spans="1:24" ht="12.75" customHeight="1" thickBot="1" x14ac:dyDescent="0.3">
      <c r="A745" s="143"/>
      <c r="B745" s="159"/>
      <c r="C745" s="37" t="s">
        <v>28</v>
      </c>
      <c r="D745" s="37">
        <v>0</v>
      </c>
      <c r="E745" s="37">
        <v>0</v>
      </c>
      <c r="F745" s="37">
        <v>0</v>
      </c>
      <c r="G745" s="37">
        <v>0</v>
      </c>
      <c r="H745" s="37">
        <v>0</v>
      </c>
      <c r="I745" s="37">
        <v>0</v>
      </c>
      <c r="J745" s="37">
        <v>0</v>
      </c>
      <c r="K745" s="37">
        <v>0</v>
      </c>
      <c r="L745" s="37">
        <v>0</v>
      </c>
      <c r="M745" s="37">
        <v>0</v>
      </c>
      <c r="N745" s="37">
        <v>0</v>
      </c>
      <c r="O745" s="37">
        <v>0</v>
      </c>
      <c r="P745" s="37">
        <f t="shared" si="26"/>
        <v>0</v>
      </c>
      <c r="T745" s="7" t="s">
        <v>94</v>
      </c>
      <c r="U745" s="21" t="s">
        <v>80</v>
      </c>
      <c r="V745" s="27" t="s">
        <v>81</v>
      </c>
      <c r="W745" s="8"/>
    </row>
    <row r="746" spans="1:24" ht="12.75" customHeight="1" thickBot="1" x14ac:dyDescent="0.3">
      <c r="A746" s="143"/>
      <c r="B746" s="159"/>
      <c r="C746" s="37" t="s">
        <v>29</v>
      </c>
      <c r="D746" s="37">
        <v>0</v>
      </c>
      <c r="E746" s="37">
        <v>0</v>
      </c>
      <c r="F746" s="37">
        <v>0</v>
      </c>
      <c r="G746" s="37">
        <v>0</v>
      </c>
      <c r="H746" s="37">
        <v>0</v>
      </c>
      <c r="I746" s="37">
        <v>0</v>
      </c>
      <c r="J746" s="37">
        <v>0</v>
      </c>
      <c r="K746" s="37">
        <v>0</v>
      </c>
      <c r="L746" s="37">
        <v>0</v>
      </c>
      <c r="M746" s="37">
        <v>0</v>
      </c>
      <c r="N746" s="37">
        <v>0</v>
      </c>
      <c r="O746" s="37">
        <v>0</v>
      </c>
      <c r="P746" s="37">
        <f t="shared" si="26"/>
        <v>0</v>
      </c>
      <c r="T746" s="14">
        <f>9.712/31</f>
        <v>0.31329032258064515</v>
      </c>
      <c r="U746" s="22">
        <f>T746*8</f>
        <v>2.5063225806451612</v>
      </c>
      <c r="V746" s="28">
        <f>9.712-U746</f>
        <v>7.2056774193548385</v>
      </c>
      <c r="W746" s="15" t="s">
        <v>82</v>
      </c>
      <c r="X746" s="9" t="s">
        <v>83</v>
      </c>
    </row>
    <row r="747" spans="1:24" ht="12.75" customHeight="1" thickBot="1" x14ac:dyDescent="0.3">
      <c r="A747" s="143"/>
      <c r="B747" s="159"/>
      <c r="C747" s="37" t="s">
        <v>30</v>
      </c>
      <c r="D747" s="37">
        <v>2.9820000000000002</v>
      </c>
      <c r="E747" s="37">
        <v>2.57</v>
      </c>
      <c r="F747" s="37">
        <v>2.5939999999999999</v>
      </c>
      <c r="G747" s="37">
        <v>1.512</v>
      </c>
      <c r="H747" s="37">
        <v>0.26900000000000002</v>
      </c>
      <c r="I747" s="37">
        <v>0</v>
      </c>
      <c r="J747" s="37">
        <v>0</v>
      </c>
      <c r="K747" s="37">
        <v>0</v>
      </c>
      <c r="L747" s="37">
        <v>0</v>
      </c>
      <c r="M747" s="37">
        <v>1.583</v>
      </c>
      <c r="N747" s="37">
        <v>1.9550000000000001</v>
      </c>
      <c r="O747" s="37">
        <v>2.6760000000000002</v>
      </c>
      <c r="P747" s="37">
        <f t="shared" si="26"/>
        <v>16.140999999999998</v>
      </c>
      <c r="S747">
        <f>9.712/0.0531</f>
        <v>182.90018832391712</v>
      </c>
      <c r="T747" s="8">
        <f>182.9002/31</f>
        <v>5.9000064516129038</v>
      </c>
      <c r="U747" s="22">
        <f>T747*8</f>
        <v>47.200051612903231</v>
      </c>
      <c r="V747" s="28">
        <f>V746/0.0531</f>
        <v>135.70013972419659</v>
      </c>
      <c r="W747" s="7" t="s">
        <v>84</v>
      </c>
      <c r="X747" s="10"/>
    </row>
    <row r="748" spans="1:24" ht="12.75" customHeight="1" thickBot="1" x14ac:dyDescent="0.3">
      <c r="A748" s="143"/>
      <c r="B748" s="159"/>
      <c r="C748" s="37" t="s">
        <v>31</v>
      </c>
      <c r="D748" s="37">
        <v>32.799999999999997</v>
      </c>
      <c r="E748" s="37">
        <v>28.266999999999999</v>
      </c>
      <c r="F748" s="37">
        <v>28.532</v>
      </c>
      <c r="G748" s="37">
        <v>16.632000000000001</v>
      </c>
      <c r="H748" s="37">
        <f>SUM(H743:H747)</f>
        <v>2.9570000000000003</v>
      </c>
      <c r="I748" s="37">
        <v>0</v>
      </c>
      <c r="J748" s="37">
        <v>0</v>
      </c>
      <c r="K748" s="37">
        <v>0</v>
      </c>
      <c r="L748" s="37">
        <v>0</v>
      </c>
      <c r="M748" s="37">
        <v>17.411000000000001</v>
      </c>
      <c r="N748" s="37">
        <v>21.501999999999999</v>
      </c>
      <c r="O748" s="37">
        <v>29.431000000000001</v>
      </c>
      <c r="P748" s="37">
        <f t="shared" si="26"/>
        <v>177.53200000000001</v>
      </c>
      <c r="T748" s="8"/>
      <c r="U748" s="22"/>
      <c r="V748" s="28"/>
      <c r="W748" s="7" t="s">
        <v>85</v>
      </c>
      <c r="X748" s="11"/>
    </row>
    <row r="749" spans="1:24" ht="12.75" customHeight="1" thickBot="1" x14ac:dyDescent="0.3">
      <c r="A749" s="142" t="s">
        <v>45</v>
      </c>
      <c r="B749" s="151" t="s">
        <v>35</v>
      </c>
      <c r="C749" s="37" t="s">
        <v>26</v>
      </c>
      <c r="D749" s="37">
        <v>1242.029</v>
      </c>
      <c r="E749" s="37">
        <v>1053.5340000000001</v>
      </c>
      <c r="F749" s="37">
        <v>1050.6410000000001</v>
      </c>
      <c r="G749" s="37">
        <v>524.47299999999996</v>
      </c>
      <c r="H749" s="37">
        <v>73.573999999999998</v>
      </c>
      <c r="I749" s="37">
        <v>0</v>
      </c>
      <c r="J749" s="37">
        <v>0</v>
      </c>
      <c r="K749" s="37">
        <v>0</v>
      </c>
      <c r="L749" s="37">
        <v>0</v>
      </c>
      <c r="M749" s="37">
        <v>552.03200000000004</v>
      </c>
      <c r="N749" s="37">
        <v>742.83</v>
      </c>
      <c r="O749" s="37">
        <v>1090.9380000000001</v>
      </c>
      <c r="P749" s="37">
        <f t="shared" si="26"/>
        <v>6330.0510000000004</v>
      </c>
      <c r="T749" s="8"/>
      <c r="U749" s="22">
        <v>0</v>
      </c>
      <c r="V749" s="28" t="e">
        <f>#REF!/0.0531</f>
        <v>#REF!</v>
      </c>
      <c r="W749" s="7" t="s">
        <v>84</v>
      </c>
      <c r="X749" s="10"/>
    </row>
    <row r="750" spans="1:24" ht="12.75" customHeight="1" thickBot="1" x14ac:dyDescent="0.3">
      <c r="A750" s="143"/>
      <c r="B750" s="159"/>
      <c r="C750" s="37" t="s">
        <v>27</v>
      </c>
      <c r="D750" s="37">
        <v>3.4950000000000001</v>
      </c>
      <c r="E750" s="37">
        <v>3.2690000000000001</v>
      </c>
      <c r="F750" s="37">
        <v>3.4950000000000001</v>
      </c>
      <c r="G750" s="37">
        <v>3.3820000000000001</v>
      </c>
      <c r="H750" s="37">
        <v>0.90193500000000004</v>
      </c>
      <c r="I750" s="37">
        <v>0</v>
      </c>
      <c r="J750" s="37">
        <v>0</v>
      </c>
      <c r="K750" s="37">
        <v>0</v>
      </c>
      <c r="L750" s="37">
        <v>0</v>
      </c>
      <c r="M750" s="37">
        <v>3.4950000000000001</v>
      </c>
      <c r="N750" s="37">
        <v>3.3820000000000001</v>
      </c>
      <c r="O750" s="37">
        <v>3.4950000000000001</v>
      </c>
      <c r="P750" s="37">
        <f t="shared" si="26"/>
        <v>24.914935000000003</v>
      </c>
      <c r="T750" s="14"/>
      <c r="U750" s="22">
        <v>0</v>
      </c>
      <c r="V750" s="28">
        <v>5.3259999999999996</v>
      </c>
      <c r="W750" s="15" t="s">
        <v>82</v>
      </c>
      <c r="X750" s="9" t="s">
        <v>87</v>
      </c>
    </row>
    <row r="751" spans="1:24" ht="12.75" customHeight="1" thickBot="1" x14ac:dyDescent="0.3">
      <c r="A751" s="143"/>
      <c r="B751" s="159"/>
      <c r="C751" s="37" t="s">
        <v>28</v>
      </c>
      <c r="D751" s="37">
        <v>0</v>
      </c>
      <c r="E751" s="37">
        <v>0</v>
      </c>
      <c r="F751" s="37">
        <v>0</v>
      </c>
      <c r="G751" s="37">
        <v>0</v>
      </c>
      <c r="H751" s="37">
        <v>0</v>
      </c>
      <c r="I751" s="37">
        <v>0</v>
      </c>
      <c r="J751" s="37">
        <v>0</v>
      </c>
      <c r="K751" s="37">
        <v>0</v>
      </c>
      <c r="L751" s="37">
        <v>0</v>
      </c>
      <c r="M751" s="37">
        <v>0</v>
      </c>
      <c r="N751" s="37">
        <v>0</v>
      </c>
      <c r="O751" s="37">
        <v>0</v>
      </c>
      <c r="P751" s="37">
        <f t="shared" si="26"/>
        <v>0</v>
      </c>
      <c r="T751" s="8"/>
      <c r="U751" s="22">
        <v>0</v>
      </c>
      <c r="V751" s="28">
        <f>V750/0.0531</f>
        <v>100.30131826741996</v>
      </c>
      <c r="W751" s="7" t="s">
        <v>84</v>
      </c>
      <c r="X751" s="10"/>
    </row>
    <row r="752" spans="1:24" ht="12.75" customHeight="1" thickBot="1" x14ac:dyDescent="0.3">
      <c r="A752" s="143"/>
      <c r="B752" s="159"/>
      <c r="C752" s="37" t="s">
        <v>29</v>
      </c>
      <c r="D752" s="37">
        <v>0</v>
      </c>
      <c r="E752" s="37">
        <v>0</v>
      </c>
      <c r="F752" s="37">
        <v>0</v>
      </c>
      <c r="G752" s="37">
        <v>0</v>
      </c>
      <c r="H752" s="37">
        <v>0</v>
      </c>
      <c r="I752" s="37">
        <v>0</v>
      </c>
      <c r="J752" s="37">
        <v>0</v>
      </c>
      <c r="K752" s="37">
        <v>0</v>
      </c>
      <c r="L752" s="37">
        <v>0</v>
      </c>
      <c r="M752" s="37">
        <v>0</v>
      </c>
      <c r="N752" s="37">
        <v>0</v>
      </c>
      <c r="O752" s="37">
        <v>0</v>
      </c>
      <c r="P752" s="37">
        <f t="shared" si="26"/>
        <v>0</v>
      </c>
      <c r="T752" s="14"/>
      <c r="U752" s="22">
        <v>0</v>
      </c>
      <c r="V752" s="29">
        <v>9.7119999999999997</v>
      </c>
      <c r="W752" s="15" t="s">
        <v>82</v>
      </c>
      <c r="X752" s="9" t="s">
        <v>88</v>
      </c>
    </row>
    <row r="753" spans="1:24" ht="12.75" customHeight="1" thickBot="1" x14ac:dyDescent="0.3">
      <c r="A753" s="143"/>
      <c r="B753" s="159"/>
      <c r="C753" s="37" t="s">
        <v>30</v>
      </c>
      <c r="D753" s="37">
        <v>38.000999999999998</v>
      </c>
      <c r="E753" s="37">
        <v>32.052</v>
      </c>
      <c r="F753" s="37">
        <v>31.824999999999999</v>
      </c>
      <c r="G753" s="37">
        <v>14.898999999999999</v>
      </c>
      <c r="H753" s="37">
        <v>1.833</v>
      </c>
      <c r="I753" s="37">
        <v>0</v>
      </c>
      <c r="J753" s="37">
        <v>0</v>
      </c>
      <c r="K753" s="37">
        <v>0</v>
      </c>
      <c r="L753" s="37">
        <v>0</v>
      </c>
      <c r="M753" s="37">
        <v>15.722</v>
      </c>
      <c r="N753" s="37">
        <v>21.951000000000001</v>
      </c>
      <c r="O753" s="37">
        <v>33.121000000000002</v>
      </c>
      <c r="P753" s="37">
        <f t="shared" si="26"/>
        <v>189.404</v>
      </c>
      <c r="T753" s="8"/>
      <c r="U753" s="22">
        <v>0</v>
      </c>
      <c r="V753" s="28">
        <f>V752/0.0531</f>
        <v>182.90018832391712</v>
      </c>
      <c r="W753" s="7" t="s">
        <v>84</v>
      </c>
      <c r="X753" s="10"/>
    </row>
    <row r="754" spans="1:24" ht="12.75" customHeight="1" thickBot="1" x14ac:dyDescent="0.3">
      <c r="A754" s="143"/>
      <c r="B754" s="159"/>
      <c r="C754" s="37" t="s">
        <v>31</v>
      </c>
      <c r="D754" s="37">
        <v>1283.5250000000001</v>
      </c>
      <c r="E754" s="37">
        <v>1088.855</v>
      </c>
      <c r="F754" s="37">
        <v>1085.961</v>
      </c>
      <c r="G754" s="37">
        <v>542.75400000000002</v>
      </c>
      <c r="H754" s="37">
        <f>SUM(H749:H753)</f>
        <v>76.308934999999991</v>
      </c>
      <c r="I754" s="37">
        <v>0</v>
      </c>
      <c r="J754" s="37">
        <v>0</v>
      </c>
      <c r="K754" s="37">
        <v>0</v>
      </c>
      <c r="L754" s="37">
        <v>0</v>
      </c>
      <c r="M754" s="37">
        <v>571.24900000000002</v>
      </c>
      <c r="N754" s="37">
        <v>768.16300000000001</v>
      </c>
      <c r="O754" s="37">
        <v>1127.5540000000001</v>
      </c>
      <c r="P754" s="37">
        <f t="shared" si="26"/>
        <v>6544.3699350000006</v>
      </c>
      <c r="T754" s="14"/>
      <c r="U754" s="22">
        <v>0</v>
      </c>
      <c r="V754" s="28">
        <v>9.3989999999999991</v>
      </c>
      <c r="W754" s="14"/>
      <c r="X754" s="12" t="s">
        <v>89</v>
      </c>
    </row>
    <row r="755" spans="1:24" ht="12.75" customHeight="1" thickBot="1" x14ac:dyDescent="0.3">
      <c r="A755" s="138" t="s">
        <v>36</v>
      </c>
      <c r="B755" s="139"/>
      <c r="C755" s="37" t="s">
        <v>26</v>
      </c>
      <c r="D755" s="37">
        <v>7114.8310000000001</v>
      </c>
      <c r="E755" s="37">
        <v>6108.741</v>
      </c>
      <c r="F755" s="37">
        <v>6148.6369999999997</v>
      </c>
      <c r="G755" s="37">
        <v>3465.0880000000002</v>
      </c>
      <c r="H755" s="37">
        <f t="shared" ref="H755:H760" si="27">H713+H719+H725+H731+H737+H743+H749</f>
        <v>589.38300000000004</v>
      </c>
      <c r="I755" s="37">
        <v>0</v>
      </c>
      <c r="J755" s="37">
        <v>0</v>
      </c>
      <c r="K755" s="37">
        <v>0</v>
      </c>
      <c r="L755" s="37">
        <v>0</v>
      </c>
      <c r="M755" s="37">
        <v>3631.4490000000001</v>
      </c>
      <c r="N755" s="37">
        <v>4567.4369999999999</v>
      </c>
      <c r="O755" s="37">
        <v>6352.049</v>
      </c>
      <c r="P755" s="37">
        <f t="shared" si="26"/>
        <v>37977.614999999998</v>
      </c>
      <c r="T755" t="s">
        <v>93</v>
      </c>
      <c r="U755" s="20" t="s">
        <v>79</v>
      </c>
    </row>
    <row r="756" spans="1:24" ht="12.75" customHeight="1" thickBot="1" x14ac:dyDescent="0.3">
      <c r="A756" s="140"/>
      <c r="B756" s="141"/>
      <c r="C756" s="37" t="s">
        <v>27</v>
      </c>
      <c r="D756" s="37">
        <v>1342.162</v>
      </c>
      <c r="E756" s="37">
        <v>1255.567</v>
      </c>
      <c r="F756" s="37">
        <v>1342.162</v>
      </c>
      <c r="G756" s="37">
        <v>1298.864</v>
      </c>
      <c r="H756" s="37">
        <f t="shared" si="27"/>
        <v>306.714023</v>
      </c>
      <c r="I756" s="37">
        <v>0</v>
      </c>
      <c r="J756" s="37">
        <v>0</v>
      </c>
      <c r="K756" s="37">
        <v>0</v>
      </c>
      <c r="L756" s="37">
        <v>0</v>
      </c>
      <c r="M756" s="37">
        <v>1342.162</v>
      </c>
      <c r="N756" s="37">
        <v>1298.864</v>
      </c>
      <c r="O756" s="37">
        <v>1342.162</v>
      </c>
      <c r="P756" s="37">
        <f t="shared" si="26"/>
        <v>9528.6570230000016</v>
      </c>
      <c r="T756" s="7" t="s">
        <v>94</v>
      </c>
      <c r="U756" s="21" t="s">
        <v>80</v>
      </c>
      <c r="V756" s="27" t="s">
        <v>81</v>
      </c>
      <c r="W756" s="8"/>
    </row>
    <row r="757" spans="1:24" ht="12.75" customHeight="1" thickBot="1" x14ac:dyDescent="0.3">
      <c r="A757" s="140"/>
      <c r="B757" s="141"/>
      <c r="C757" s="37" t="s">
        <v>28</v>
      </c>
      <c r="D757" s="37">
        <v>38.978000000000002</v>
      </c>
      <c r="E757" s="37">
        <v>33.442</v>
      </c>
      <c r="F757" s="37">
        <v>33.640999999999998</v>
      </c>
      <c r="G757" s="37">
        <v>18.827999999999999</v>
      </c>
      <c r="H757" s="37">
        <f t="shared" si="27"/>
        <v>3.173</v>
      </c>
      <c r="I757" s="37">
        <v>0</v>
      </c>
      <c r="J757" s="37">
        <v>0</v>
      </c>
      <c r="K757" s="37">
        <v>0</v>
      </c>
      <c r="L757" s="37">
        <v>0</v>
      </c>
      <c r="M757" s="37">
        <v>19.736000000000001</v>
      </c>
      <c r="N757" s="37">
        <v>24.917000000000002</v>
      </c>
      <c r="O757" s="37">
        <v>34.765000000000001</v>
      </c>
      <c r="P757" s="37">
        <f t="shared" si="26"/>
        <v>207.48000000000002</v>
      </c>
      <c r="T757" s="14">
        <f>3.495/31</f>
        <v>0.11274193548387097</v>
      </c>
      <c r="U757" s="22">
        <f>T757*8</f>
        <v>0.90193548387096778</v>
      </c>
      <c r="V757" s="28">
        <f>3.495-U757</f>
        <v>2.5930645161290324</v>
      </c>
      <c r="W757" s="15" t="s">
        <v>82</v>
      </c>
      <c r="X757" s="9" t="s">
        <v>83</v>
      </c>
    </row>
    <row r="758" spans="1:24" ht="12.75" customHeight="1" thickBot="1" x14ac:dyDescent="0.3">
      <c r="A758" s="140"/>
      <c r="B758" s="141"/>
      <c r="C758" s="37" t="s">
        <v>29</v>
      </c>
      <c r="D758" s="37">
        <v>0</v>
      </c>
      <c r="E758" s="37">
        <v>0</v>
      </c>
      <c r="F758" s="37">
        <v>0</v>
      </c>
      <c r="G758" s="37">
        <v>0</v>
      </c>
      <c r="H758" s="37">
        <f t="shared" si="27"/>
        <v>0</v>
      </c>
      <c r="I758" s="37">
        <v>0</v>
      </c>
      <c r="J758" s="37">
        <v>0</v>
      </c>
      <c r="K758" s="37">
        <v>0</v>
      </c>
      <c r="L758" s="37">
        <v>0</v>
      </c>
      <c r="M758" s="37">
        <v>0</v>
      </c>
      <c r="N758" s="37">
        <v>0</v>
      </c>
      <c r="O758" s="37">
        <v>0</v>
      </c>
      <c r="P758" s="37">
        <f t="shared" si="26"/>
        <v>0</v>
      </c>
      <c r="S758">
        <f>3.495/0.0531</f>
        <v>65.819209039548028</v>
      </c>
      <c r="T758" s="8">
        <f>65.81921/31</f>
        <v>2.1232003225806451</v>
      </c>
      <c r="U758" s="22">
        <f>T758*8</f>
        <v>16.98560258064516</v>
      </c>
      <c r="V758" s="28">
        <f>V757/0.0531</f>
        <v>48.833606706761437</v>
      </c>
      <c r="W758" s="7" t="s">
        <v>84</v>
      </c>
      <c r="X758" s="10"/>
    </row>
    <row r="759" spans="1:24" ht="12.75" customHeight="1" thickBot="1" x14ac:dyDescent="0.3">
      <c r="A759" s="140"/>
      <c r="B759" s="141"/>
      <c r="C759" s="37" t="s">
        <v>30</v>
      </c>
      <c r="D759" s="37">
        <v>67.123999999999995</v>
      </c>
      <c r="E759" s="37">
        <v>56.841000000000001</v>
      </c>
      <c r="F759" s="37">
        <v>56.613</v>
      </c>
      <c r="G759" s="37">
        <v>27.731999999999999</v>
      </c>
      <c r="H759" s="37">
        <f t="shared" si="27"/>
        <v>3.7560000000000002</v>
      </c>
      <c r="I759" s="37">
        <v>0</v>
      </c>
      <c r="J759" s="37">
        <v>0</v>
      </c>
      <c r="K759" s="37">
        <v>0</v>
      </c>
      <c r="L759" s="37">
        <v>0</v>
      </c>
      <c r="M759" s="37">
        <v>29.213000000000001</v>
      </c>
      <c r="N759" s="37">
        <v>39.732999999999997</v>
      </c>
      <c r="O759" s="37">
        <v>58.823</v>
      </c>
      <c r="P759" s="37">
        <f t="shared" si="26"/>
        <v>339.83499999999998</v>
      </c>
      <c r="T759" s="8"/>
      <c r="U759" s="22"/>
      <c r="V759" s="28"/>
      <c r="W759" s="7" t="s">
        <v>85</v>
      </c>
      <c r="X759" s="11"/>
    </row>
    <row r="760" spans="1:24" ht="12.75" customHeight="1" thickBot="1" x14ac:dyDescent="0.3">
      <c r="A760" s="140"/>
      <c r="B760" s="141"/>
      <c r="C760" s="37" t="s">
        <v>31</v>
      </c>
      <c r="D760" s="37">
        <v>8563.0949999999993</v>
      </c>
      <c r="E760" s="37">
        <v>7454.5910000000003</v>
      </c>
      <c r="F760" s="37">
        <v>7581.0529999999999</v>
      </c>
      <c r="G760" s="37">
        <v>4810.5119999999997</v>
      </c>
      <c r="H760" s="37">
        <f t="shared" si="27"/>
        <v>903.02602300000001</v>
      </c>
      <c r="I760" s="37">
        <v>0</v>
      </c>
      <c r="J760" s="37">
        <v>0</v>
      </c>
      <c r="K760" s="37">
        <v>0</v>
      </c>
      <c r="L760" s="37">
        <v>0</v>
      </c>
      <c r="M760" s="37">
        <v>5022.5600000000004</v>
      </c>
      <c r="N760" s="37">
        <v>5930.951</v>
      </c>
      <c r="O760" s="37">
        <v>7787.799</v>
      </c>
      <c r="P760" s="37">
        <f t="shared" si="26"/>
        <v>48053.587023</v>
      </c>
      <c r="T760" s="14"/>
      <c r="U760" s="22">
        <v>0</v>
      </c>
      <c r="V760" s="28">
        <v>3.3820000000000001</v>
      </c>
      <c r="W760" s="15" t="s">
        <v>82</v>
      </c>
      <c r="X760" s="9" t="s">
        <v>86</v>
      </c>
    </row>
    <row r="761" spans="1:24" ht="12.75" customHeight="1" thickBot="1" x14ac:dyDescent="0.3">
      <c r="A761" s="163" t="s">
        <v>6</v>
      </c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  <c r="L761" s="164"/>
      <c r="M761" s="164"/>
      <c r="N761" s="164"/>
      <c r="O761" s="164"/>
      <c r="P761" s="165"/>
      <c r="T761" s="14"/>
      <c r="U761" s="22">
        <v>0</v>
      </c>
      <c r="V761" s="28">
        <v>1.917</v>
      </c>
      <c r="W761" s="15" t="s">
        <v>82</v>
      </c>
      <c r="X761" s="9" t="s">
        <v>87</v>
      </c>
    </row>
    <row r="762" spans="1:24" ht="12.75" customHeight="1" thickBot="1" x14ac:dyDescent="0.3">
      <c r="A762" s="179" t="s">
        <v>8</v>
      </c>
      <c r="B762" s="183" t="s">
        <v>9</v>
      </c>
      <c r="C762" s="151"/>
      <c r="D762" s="188" t="s">
        <v>116</v>
      </c>
      <c r="E762" s="154"/>
      <c r="F762" s="154"/>
      <c r="G762" s="154"/>
      <c r="H762" s="154"/>
      <c r="I762" s="154"/>
      <c r="J762" s="154"/>
      <c r="K762" s="154"/>
      <c r="L762" s="154"/>
      <c r="M762" s="154"/>
      <c r="N762" s="154"/>
      <c r="O762" s="154"/>
      <c r="P762" s="155"/>
      <c r="T762" s="8"/>
      <c r="U762" s="22">
        <v>0</v>
      </c>
      <c r="V762" s="28">
        <f>V761/0.0531</f>
        <v>36.101694915254235</v>
      </c>
      <c r="W762" s="7" t="s">
        <v>84</v>
      </c>
      <c r="X762" s="10"/>
    </row>
    <row r="763" spans="1:24" ht="12.75" customHeight="1" thickBot="1" x14ac:dyDescent="0.3">
      <c r="A763" s="180"/>
      <c r="B763" s="182"/>
      <c r="C763" s="152"/>
      <c r="D763" s="36" t="s">
        <v>10</v>
      </c>
      <c r="E763" s="37" t="s">
        <v>11</v>
      </c>
      <c r="F763" s="35" t="s">
        <v>12</v>
      </c>
      <c r="G763" s="36" t="s">
        <v>13</v>
      </c>
      <c r="H763" s="35" t="s">
        <v>14</v>
      </c>
      <c r="I763" s="35" t="s">
        <v>15</v>
      </c>
      <c r="J763" s="35" t="s">
        <v>16</v>
      </c>
      <c r="K763" s="36" t="s">
        <v>17</v>
      </c>
      <c r="L763" s="37" t="s">
        <v>18</v>
      </c>
      <c r="M763" s="41" t="s">
        <v>19</v>
      </c>
      <c r="N763" s="36" t="s">
        <v>20</v>
      </c>
      <c r="O763" s="41" t="s">
        <v>21</v>
      </c>
      <c r="P763" s="35" t="s">
        <v>22</v>
      </c>
      <c r="T763" s="14"/>
      <c r="U763" s="22">
        <v>0</v>
      </c>
      <c r="V763" s="29">
        <v>3.4950000000000001</v>
      </c>
      <c r="W763" s="15" t="s">
        <v>82</v>
      </c>
      <c r="X763" s="9" t="s">
        <v>88</v>
      </c>
    </row>
    <row r="764" spans="1:24" ht="12.75" customHeight="1" thickBot="1" x14ac:dyDescent="0.3">
      <c r="A764" s="142" t="s">
        <v>43</v>
      </c>
      <c r="B764" s="151" t="s">
        <v>46</v>
      </c>
      <c r="C764" s="37" t="s">
        <v>26</v>
      </c>
      <c r="D764" s="37">
        <v>100.122</v>
      </c>
      <c r="E764" s="37">
        <v>86.150999999999996</v>
      </c>
      <c r="F764" s="37">
        <v>86.856999999999999</v>
      </c>
      <c r="G764" s="37">
        <v>49.935000000000002</v>
      </c>
      <c r="H764" s="37">
        <v>8.7210000000000001</v>
      </c>
      <c r="I764" s="37">
        <v>0</v>
      </c>
      <c r="J764" s="37">
        <v>0</v>
      </c>
      <c r="K764" s="37">
        <v>0</v>
      </c>
      <c r="L764" s="37">
        <v>0</v>
      </c>
      <c r="M764" s="37">
        <v>52.298999999999999</v>
      </c>
      <c r="N764" s="37">
        <v>65.069999999999993</v>
      </c>
      <c r="O764" s="37">
        <v>89.65</v>
      </c>
      <c r="P764" s="37">
        <v>538.80499999999995</v>
      </c>
      <c r="T764" s="8"/>
      <c r="U764" s="22">
        <v>0</v>
      </c>
      <c r="V764" s="28">
        <f>V763/0.0531</f>
        <v>65.819209039548028</v>
      </c>
      <c r="W764" s="7" t="s">
        <v>84</v>
      </c>
      <c r="X764" s="10"/>
    </row>
    <row r="765" spans="1:24" ht="12.75" customHeight="1" thickBot="1" x14ac:dyDescent="0.3">
      <c r="A765" s="143"/>
      <c r="B765" s="159"/>
      <c r="C765" s="37" t="s">
        <v>27</v>
      </c>
      <c r="D765" s="37">
        <v>41.177</v>
      </c>
      <c r="E765" s="37">
        <v>38.520000000000003</v>
      </c>
      <c r="F765" s="37">
        <v>41.177</v>
      </c>
      <c r="G765" s="37">
        <v>39.848999999999997</v>
      </c>
      <c r="H765" s="37">
        <v>41.177</v>
      </c>
      <c r="I765" s="37">
        <v>39.848999999999997</v>
      </c>
      <c r="J765" s="37">
        <v>41.177</v>
      </c>
      <c r="K765" s="37">
        <v>22.581</v>
      </c>
      <c r="L765" s="37">
        <v>39.848999999999997</v>
      </c>
      <c r="M765" s="37">
        <v>41.177</v>
      </c>
      <c r="N765" s="37">
        <v>39.848999999999997</v>
      </c>
      <c r="O765" s="37">
        <v>41.177</v>
      </c>
      <c r="P765" s="37">
        <v>467.55900000000003</v>
      </c>
      <c r="T765" s="14"/>
      <c r="U765" s="22">
        <v>0</v>
      </c>
      <c r="V765" s="28">
        <v>3.3820000000000001</v>
      </c>
      <c r="W765" s="14"/>
      <c r="X765" s="12" t="s">
        <v>89</v>
      </c>
    </row>
    <row r="766" spans="1:24" ht="12.75" customHeight="1" thickBot="1" x14ac:dyDescent="0.3">
      <c r="A766" s="143"/>
      <c r="B766" s="159"/>
      <c r="C766" s="37" t="s">
        <v>28</v>
      </c>
      <c r="D766" s="37">
        <v>0</v>
      </c>
      <c r="E766" s="37">
        <v>0</v>
      </c>
      <c r="F766" s="37">
        <v>0</v>
      </c>
      <c r="G766" s="37">
        <v>0</v>
      </c>
      <c r="H766" s="37">
        <v>0</v>
      </c>
      <c r="I766" s="37">
        <v>0</v>
      </c>
      <c r="J766" s="37">
        <v>0</v>
      </c>
      <c r="K766" s="37">
        <v>0</v>
      </c>
      <c r="L766" s="37">
        <v>0</v>
      </c>
      <c r="M766" s="37">
        <v>0</v>
      </c>
      <c r="N766" s="37">
        <v>0</v>
      </c>
      <c r="O766" s="37">
        <v>0</v>
      </c>
      <c r="P766" s="37">
        <v>0</v>
      </c>
      <c r="T766" s="8"/>
      <c r="U766" s="22">
        <v>0</v>
      </c>
      <c r="V766" s="28">
        <f>V765/0.0531</f>
        <v>63.69114877589454</v>
      </c>
      <c r="W766" s="8"/>
      <c r="X766" s="13"/>
    </row>
    <row r="767" spans="1:24" ht="12.75" customHeight="1" thickBot="1" x14ac:dyDescent="0.3">
      <c r="A767" s="143"/>
      <c r="B767" s="159"/>
      <c r="C767" s="37" t="s">
        <v>29</v>
      </c>
      <c r="D767" s="37">
        <v>0</v>
      </c>
      <c r="E767" s="37">
        <v>0</v>
      </c>
      <c r="F767" s="37">
        <v>0</v>
      </c>
      <c r="G767" s="37">
        <v>0</v>
      </c>
      <c r="H767" s="37">
        <v>0</v>
      </c>
      <c r="I767" s="37">
        <v>0</v>
      </c>
      <c r="J767" s="37">
        <v>0</v>
      </c>
      <c r="K767" s="37">
        <v>0</v>
      </c>
      <c r="L767" s="37">
        <v>0</v>
      </c>
      <c r="M767" s="37">
        <v>0</v>
      </c>
      <c r="N767" s="37">
        <v>0</v>
      </c>
      <c r="O767" s="37">
        <v>0</v>
      </c>
      <c r="P767" s="37">
        <v>0</v>
      </c>
      <c r="T767" s="18" t="s">
        <v>95</v>
      </c>
      <c r="U767" s="23" t="s">
        <v>79</v>
      </c>
      <c r="V767" s="30" t="s">
        <v>97</v>
      </c>
      <c r="W767" s="18"/>
      <c r="X767" s="18"/>
    </row>
    <row r="768" spans="1:24" ht="12.75" customHeight="1" thickBot="1" x14ac:dyDescent="0.3">
      <c r="A768" s="143"/>
      <c r="B768" s="159"/>
      <c r="C768" s="37" t="s">
        <v>30</v>
      </c>
      <c r="D768" s="37">
        <v>0</v>
      </c>
      <c r="E768" s="37">
        <v>0</v>
      </c>
      <c r="F768" s="37">
        <v>0</v>
      </c>
      <c r="G768" s="37">
        <v>0</v>
      </c>
      <c r="H768" s="37">
        <v>0</v>
      </c>
      <c r="I768" s="37">
        <v>0</v>
      </c>
      <c r="J768" s="37">
        <v>0</v>
      </c>
      <c r="K768" s="37">
        <v>0</v>
      </c>
      <c r="L768" s="37">
        <v>0</v>
      </c>
      <c r="M768" s="37">
        <v>0</v>
      </c>
      <c r="N768" s="37">
        <v>0</v>
      </c>
      <c r="O768" s="37">
        <v>0</v>
      </c>
      <c r="P768" s="37">
        <v>0</v>
      </c>
      <c r="T768" s="8" t="s">
        <v>94</v>
      </c>
      <c r="U768" s="22" t="s">
        <v>80</v>
      </c>
      <c r="V768" s="28" t="s">
        <v>81</v>
      </c>
      <c r="W768" s="8"/>
      <c r="X768" s="8"/>
    </row>
    <row r="769" spans="1:24" ht="12.75" customHeight="1" thickBot="1" x14ac:dyDescent="0.3">
      <c r="A769" s="143"/>
      <c r="B769" s="159"/>
      <c r="C769" s="37" t="s">
        <v>31</v>
      </c>
      <c r="D769" s="37">
        <v>141.29900000000001</v>
      </c>
      <c r="E769" s="37">
        <v>124.67100000000001</v>
      </c>
      <c r="F769" s="37">
        <v>128.03399999999999</v>
      </c>
      <c r="G769" s="37">
        <v>89.784000000000006</v>
      </c>
      <c r="H769" s="37">
        <v>49.898000000000003</v>
      </c>
      <c r="I769" s="37">
        <v>39.848999999999997</v>
      </c>
      <c r="J769" s="37">
        <v>41.177</v>
      </c>
      <c r="K769" s="37">
        <v>22.581</v>
      </c>
      <c r="L769" s="37">
        <v>39.848999999999997</v>
      </c>
      <c r="M769" s="37">
        <v>93.475999999999999</v>
      </c>
      <c r="N769" s="37">
        <v>104.919</v>
      </c>
      <c r="O769" s="37">
        <v>130.827</v>
      </c>
      <c r="P769" s="37">
        <v>1006.364</v>
      </c>
      <c r="T769" s="8">
        <f>T712+T724+T735+T746+T757</f>
        <v>38.33925806451613</v>
      </c>
      <c r="U769" s="22">
        <f>U712+U724+U735+U746+U757</f>
        <v>306.71406451612904</v>
      </c>
      <c r="V769" s="28">
        <f>V712+V724+V735+V746+V757</f>
        <v>881.80293548387101</v>
      </c>
      <c r="W769" s="8" t="s">
        <v>82</v>
      </c>
      <c r="X769" s="8" t="s">
        <v>83</v>
      </c>
    </row>
    <row r="770" spans="1:24" ht="12.75" customHeight="1" thickBot="1" x14ac:dyDescent="0.3">
      <c r="A770" s="138" t="s">
        <v>36</v>
      </c>
      <c r="B770" s="139"/>
      <c r="C770" s="37" t="s">
        <v>26</v>
      </c>
      <c r="D770" s="37">
        <v>100.122</v>
      </c>
      <c r="E770" s="37">
        <v>86.150999999999996</v>
      </c>
      <c r="F770" s="37">
        <v>86.856999999999999</v>
      </c>
      <c r="G770" s="37">
        <v>49.935000000000002</v>
      </c>
      <c r="H770" s="37">
        <v>8.7210000000000001</v>
      </c>
      <c r="I770" s="37">
        <v>0</v>
      </c>
      <c r="J770" s="37">
        <v>0</v>
      </c>
      <c r="K770" s="37">
        <v>0</v>
      </c>
      <c r="L770" s="37">
        <v>0</v>
      </c>
      <c r="M770" s="37">
        <v>52.298999999999999</v>
      </c>
      <c r="N770" s="37">
        <v>65.069999999999993</v>
      </c>
      <c r="O770" s="37">
        <v>89.65</v>
      </c>
      <c r="P770" s="37">
        <v>538.80499999999995</v>
      </c>
      <c r="T770" s="8"/>
      <c r="U770" s="22"/>
      <c r="V770" s="28"/>
      <c r="W770" s="8" t="s">
        <v>85</v>
      </c>
      <c r="X770" s="8"/>
    </row>
    <row r="771" spans="1:24" ht="12.75" customHeight="1" thickBot="1" x14ac:dyDescent="0.3">
      <c r="A771" s="140"/>
      <c r="B771" s="141"/>
      <c r="C771" s="37" t="s">
        <v>27</v>
      </c>
      <c r="D771" s="37">
        <v>41.177</v>
      </c>
      <c r="E771" s="37">
        <v>38.520000000000003</v>
      </c>
      <c r="F771" s="37">
        <v>41.177</v>
      </c>
      <c r="G771" s="37">
        <v>39.848999999999997</v>
      </c>
      <c r="H771" s="37">
        <v>41.177</v>
      </c>
      <c r="I771" s="37">
        <v>39.848999999999997</v>
      </c>
      <c r="J771" s="37">
        <v>41.177</v>
      </c>
      <c r="K771" s="37">
        <v>22.581</v>
      </c>
      <c r="L771" s="37">
        <v>39.848999999999997</v>
      </c>
      <c r="M771" s="37">
        <v>41.177</v>
      </c>
      <c r="N771" s="37">
        <v>39.848999999999997</v>
      </c>
      <c r="O771" s="37">
        <v>41.177</v>
      </c>
      <c r="P771" s="37">
        <v>467.55900000000003</v>
      </c>
      <c r="T771" s="8"/>
      <c r="U771" s="22">
        <v>0</v>
      </c>
      <c r="V771" s="28" t="e">
        <f>V715+V726+V737+#REF!+V760</f>
        <v>#REF!</v>
      </c>
      <c r="W771" s="8" t="s">
        <v>82</v>
      </c>
      <c r="X771" s="8" t="s">
        <v>86</v>
      </c>
    </row>
    <row r="772" spans="1:24" ht="12.75" customHeight="1" thickBot="1" x14ac:dyDescent="0.3">
      <c r="A772" s="140"/>
      <c r="B772" s="141"/>
      <c r="C772" s="37" t="s">
        <v>28</v>
      </c>
      <c r="D772" s="37">
        <v>0</v>
      </c>
      <c r="E772" s="37">
        <v>0</v>
      </c>
      <c r="F772" s="37">
        <v>0</v>
      </c>
      <c r="G772" s="37">
        <v>0</v>
      </c>
      <c r="H772" s="37">
        <v>0</v>
      </c>
      <c r="I772" s="37">
        <v>0</v>
      </c>
      <c r="J772" s="37">
        <v>0</v>
      </c>
      <c r="K772" s="37">
        <v>0</v>
      </c>
      <c r="L772" s="37">
        <v>0</v>
      </c>
      <c r="M772" s="37">
        <v>0</v>
      </c>
      <c r="N772" s="37">
        <v>0</v>
      </c>
      <c r="O772" s="37">
        <v>0</v>
      </c>
      <c r="P772" s="37">
        <v>0</v>
      </c>
      <c r="T772" s="8"/>
      <c r="U772" s="22">
        <v>0</v>
      </c>
      <c r="V772" s="28">
        <v>22468.745999999999</v>
      </c>
      <c r="W772" s="8" t="s">
        <v>84</v>
      </c>
      <c r="X772" s="8"/>
    </row>
    <row r="773" spans="1:24" ht="12.75" customHeight="1" thickBot="1" x14ac:dyDescent="0.3">
      <c r="A773" s="140"/>
      <c r="B773" s="141"/>
      <c r="C773" s="37" t="s">
        <v>29</v>
      </c>
      <c r="D773" s="37">
        <v>0</v>
      </c>
      <c r="E773" s="37">
        <v>0</v>
      </c>
      <c r="F773" s="37">
        <v>0</v>
      </c>
      <c r="G773" s="37">
        <v>0</v>
      </c>
      <c r="H773" s="37">
        <v>0</v>
      </c>
      <c r="I773" s="37">
        <v>0</v>
      </c>
      <c r="J773" s="37">
        <v>0</v>
      </c>
      <c r="K773" s="37">
        <v>0</v>
      </c>
      <c r="L773" s="37">
        <v>0</v>
      </c>
      <c r="M773" s="37">
        <v>0</v>
      </c>
      <c r="N773" s="37">
        <v>0</v>
      </c>
      <c r="O773" s="37">
        <v>0</v>
      </c>
      <c r="P773" s="37">
        <v>0</v>
      </c>
      <c r="T773" s="8"/>
      <c r="U773" s="22">
        <v>0</v>
      </c>
      <c r="V773" s="28">
        <f>V717+V728+V739+V750+V761</f>
        <v>634.50600000000009</v>
      </c>
      <c r="W773" s="8" t="s">
        <v>82</v>
      </c>
      <c r="X773" s="8" t="s">
        <v>87</v>
      </c>
    </row>
    <row r="774" spans="1:24" ht="12.75" customHeight="1" thickBot="1" x14ac:dyDescent="0.3">
      <c r="A774" s="140"/>
      <c r="B774" s="141"/>
      <c r="C774" s="37" t="s">
        <v>30</v>
      </c>
      <c r="D774" s="37">
        <v>0</v>
      </c>
      <c r="E774" s="37">
        <v>0</v>
      </c>
      <c r="F774" s="37">
        <v>0</v>
      </c>
      <c r="G774" s="37">
        <v>0</v>
      </c>
      <c r="H774" s="37">
        <v>0</v>
      </c>
      <c r="I774" s="37">
        <v>0</v>
      </c>
      <c r="J774" s="37">
        <v>0</v>
      </c>
      <c r="K774" s="37">
        <v>0</v>
      </c>
      <c r="L774" s="37">
        <v>0</v>
      </c>
      <c r="M774" s="37">
        <v>0</v>
      </c>
      <c r="N774" s="37">
        <v>0</v>
      </c>
      <c r="O774" s="37">
        <v>0</v>
      </c>
      <c r="P774" s="37">
        <v>0</v>
      </c>
      <c r="T774" s="8"/>
      <c r="U774" s="22">
        <v>0</v>
      </c>
      <c r="V774" s="28">
        <v>12407.781999999999</v>
      </c>
      <c r="W774" s="8" t="s">
        <v>84</v>
      </c>
      <c r="X774" s="8"/>
    </row>
    <row r="775" spans="1:24" ht="12.75" customHeight="1" thickBot="1" x14ac:dyDescent="0.3">
      <c r="A775" s="140"/>
      <c r="B775" s="141"/>
      <c r="C775" s="37" t="s">
        <v>31</v>
      </c>
      <c r="D775" s="37">
        <v>141.29900000000001</v>
      </c>
      <c r="E775" s="37">
        <v>124.67100000000001</v>
      </c>
      <c r="F775" s="37">
        <v>128.03399999999999</v>
      </c>
      <c r="G775" s="37">
        <v>89.784000000000006</v>
      </c>
      <c r="H775" s="37">
        <v>49.898000000000003</v>
      </c>
      <c r="I775" s="37">
        <v>39.848999999999997</v>
      </c>
      <c r="J775" s="37">
        <v>41.177</v>
      </c>
      <c r="K775" s="37">
        <v>22.581</v>
      </c>
      <c r="L775" s="37">
        <v>39.848999999999997</v>
      </c>
      <c r="M775" s="37">
        <v>93.475999999999999</v>
      </c>
      <c r="N775" s="37">
        <v>104.919</v>
      </c>
      <c r="O775" s="37">
        <v>130.827</v>
      </c>
      <c r="P775" s="37">
        <v>1006.364</v>
      </c>
      <c r="T775" s="8"/>
      <c r="U775" s="22">
        <v>0</v>
      </c>
      <c r="V775" s="28" t="e">
        <f>#REF!+V730+V741+V752+V763</f>
        <v>#REF!</v>
      </c>
      <c r="W775" s="8" t="s">
        <v>82</v>
      </c>
      <c r="X775" s="8" t="s">
        <v>88</v>
      </c>
    </row>
    <row r="776" spans="1:24" ht="12.75" hidden="1" customHeight="1" thickBot="1" x14ac:dyDescent="0.3">
      <c r="A776" s="163" t="s">
        <v>62</v>
      </c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  <c r="L776" s="164"/>
      <c r="M776" s="164"/>
      <c r="N776" s="164"/>
      <c r="O776" s="164"/>
      <c r="P776" s="165"/>
      <c r="T776" s="8"/>
      <c r="U776" s="22">
        <v>0</v>
      </c>
      <c r="V776" s="28" t="e">
        <f>V720+V731+#REF!+V754+V765</f>
        <v>#REF!</v>
      </c>
      <c r="W776" s="8"/>
      <c r="X776" s="8" t="s">
        <v>89</v>
      </c>
    </row>
    <row r="777" spans="1:24" ht="12.75" hidden="1" customHeight="1" thickBot="1" x14ac:dyDescent="0.3">
      <c r="A777" s="179" t="s">
        <v>8</v>
      </c>
      <c r="B777" s="183" t="s">
        <v>9</v>
      </c>
      <c r="C777" s="151"/>
      <c r="D777" s="188" t="s">
        <v>117</v>
      </c>
      <c r="E777" s="154"/>
      <c r="F777" s="154"/>
      <c r="G777" s="154"/>
      <c r="H777" s="154"/>
      <c r="I777" s="154"/>
      <c r="J777" s="154"/>
      <c r="K777" s="154"/>
      <c r="L777" s="154"/>
      <c r="M777" s="154"/>
      <c r="N777" s="154"/>
      <c r="O777" s="154"/>
      <c r="P777" s="155"/>
      <c r="T777" s="8"/>
      <c r="U777" s="22">
        <v>0</v>
      </c>
      <c r="V777" s="28">
        <v>22468.745999999999</v>
      </c>
      <c r="W777" s="8"/>
      <c r="X777" s="8"/>
    </row>
    <row r="778" spans="1:24" ht="12.75" hidden="1" customHeight="1" thickBot="1" x14ac:dyDescent="0.3">
      <c r="A778" s="180"/>
      <c r="B778" s="182"/>
      <c r="C778" s="152"/>
      <c r="D778" s="36" t="s">
        <v>10</v>
      </c>
      <c r="E778" s="37" t="s">
        <v>11</v>
      </c>
      <c r="F778" s="35" t="s">
        <v>12</v>
      </c>
      <c r="G778" s="36" t="s">
        <v>13</v>
      </c>
      <c r="H778" s="35" t="s">
        <v>14</v>
      </c>
      <c r="I778" s="35" t="s">
        <v>15</v>
      </c>
      <c r="J778" s="35" t="s">
        <v>16</v>
      </c>
      <c r="K778" s="36" t="s">
        <v>17</v>
      </c>
      <c r="L778" s="37" t="s">
        <v>18</v>
      </c>
      <c r="M778" s="41" t="s">
        <v>19</v>
      </c>
      <c r="N778" s="36" t="s">
        <v>20</v>
      </c>
      <c r="O778" s="41" t="s">
        <v>21</v>
      </c>
      <c r="P778" s="35" t="s">
        <v>22</v>
      </c>
    </row>
    <row r="779" spans="1:24" ht="12.75" hidden="1" customHeight="1" thickBot="1" x14ac:dyDescent="0.3">
      <c r="A779" s="142" t="s">
        <v>43</v>
      </c>
      <c r="B779" s="151" t="s">
        <v>1</v>
      </c>
      <c r="C779" s="37" t="s">
        <v>26</v>
      </c>
      <c r="D779" s="42">
        <v>0</v>
      </c>
      <c r="E779" s="42">
        <v>0</v>
      </c>
      <c r="F779" s="42">
        <v>0</v>
      </c>
      <c r="G779" s="42">
        <v>0</v>
      </c>
      <c r="H779" s="42">
        <v>0</v>
      </c>
      <c r="I779" s="42">
        <v>0</v>
      </c>
      <c r="J779" s="42">
        <v>0</v>
      </c>
      <c r="K779" s="42">
        <v>0</v>
      </c>
      <c r="L779" s="42">
        <v>0</v>
      </c>
      <c r="M779" s="42">
        <v>0</v>
      </c>
      <c r="N779" s="42">
        <v>0</v>
      </c>
      <c r="O779" s="42">
        <v>0</v>
      </c>
      <c r="P779" s="42">
        <v>0</v>
      </c>
      <c r="T779" s="18" t="s">
        <v>95</v>
      </c>
      <c r="U779" s="23" t="s">
        <v>79</v>
      </c>
      <c r="V779" s="30" t="s">
        <v>98</v>
      </c>
      <c r="W779" s="18"/>
      <c r="X779" s="18"/>
    </row>
    <row r="780" spans="1:24" ht="12.75" hidden="1" customHeight="1" thickBot="1" x14ac:dyDescent="0.3">
      <c r="A780" s="143"/>
      <c r="B780" s="159"/>
      <c r="C780" s="37" t="s">
        <v>27</v>
      </c>
      <c r="D780" s="42">
        <v>0</v>
      </c>
      <c r="E780" s="42">
        <v>0</v>
      </c>
      <c r="F780" s="42">
        <v>0</v>
      </c>
      <c r="G780" s="42">
        <v>0</v>
      </c>
      <c r="H780" s="42">
        <v>0</v>
      </c>
      <c r="I780" s="42">
        <v>0</v>
      </c>
      <c r="J780" s="42">
        <v>0</v>
      </c>
      <c r="K780" s="42">
        <v>0</v>
      </c>
      <c r="L780" s="42">
        <v>0</v>
      </c>
      <c r="M780" s="42">
        <v>0</v>
      </c>
      <c r="N780" s="42">
        <v>0</v>
      </c>
      <c r="O780" s="42">
        <v>0</v>
      </c>
      <c r="P780" s="42">
        <v>0</v>
      </c>
      <c r="T780" s="8" t="s">
        <v>94</v>
      </c>
      <c r="U780" s="22" t="s">
        <v>80</v>
      </c>
      <c r="V780" s="28" t="s">
        <v>81</v>
      </c>
      <c r="W780" s="8"/>
      <c r="X780" s="8"/>
    </row>
    <row r="781" spans="1:24" ht="12.75" hidden="1" customHeight="1" thickBot="1" x14ac:dyDescent="0.3">
      <c r="A781" s="143"/>
      <c r="B781" s="159"/>
      <c r="C781" s="37" t="s">
        <v>28</v>
      </c>
      <c r="D781" s="42">
        <v>0</v>
      </c>
      <c r="E781" s="42">
        <v>0</v>
      </c>
      <c r="F781" s="42">
        <v>0</v>
      </c>
      <c r="G781" s="42">
        <v>0</v>
      </c>
      <c r="H781" s="42">
        <v>0</v>
      </c>
      <c r="I781" s="42">
        <v>0</v>
      </c>
      <c r="J781" s="42">
        <v>0</v>
      </c>
      <c r="K781" s="42">
        <v>0</v>
      </c>
      <c r="L781" s="42">
        <v>0</v>
      </c>
      <c r="M781" s="42">
        <v>0</v>
      </c>
      <c r="N781" s="42">
        <v>0</v>
      </c>
      <c r="O781" s="42">
        <v>0</v>
      </c>
      <c r="P781" s="42">
        <v>0</v>
      </c>
      <c r="T781" s="8">
        <f>1188.517/31</f>
        <v>38.33925806451613</v>
      </c>
      <c r="U781" s="22">
        <f>T781*8</f>
        <v>306.71406451612904</v>
      </c>
      <c r="V781" s="28">
        <f>1188.517-U781</f>
        <v>881.80293548387101</v>
      </c>
      <c r="W781" s="8" t="s">
        <v>82</v>
      </c>
      <c r="X781" s="8" t="s">
        <v>83</v>
      </c>
    </row>
    <row r="782" spans="1:24" ht="12.75" hidden="1" customHeight="1" thickBot="1" x14ac:dyDescent="0.3">
      <c r="A782" s="143"/>
      <c r="B782" s="159"/>
      <c r="C782" s="37" t="s">
        <v>29</v>
      </c>
      <c r="D782" s="42">
        <v>0</v>
      </c>
      <c r="E782" s="42">
        <v>0</v>
      </c>
      <c r="F782" s="42">
        <v>0</v>
      </c>
      <c r="G782" s="42">
        <v>0</v>
      </c>
      <c r="H782" s="42">
        <v>0</v>
      </c>
      <c r="I782" s="42">
        <v>0</v>
      </c>
      <c r="J782" s="42">
        <v>0</v>
      </c>
      <c r="K782" s="42">
        <v>0</v>
      </c>
      <c r="L782" s="42">
        <v>0</v>
      </c>
      <c r="M782" s="42">
        <v>0</v>
      </c>
      <c r="N782" s="42">
        <v>0</v>
      </c>
      <c r="O782" s="42">
        <v>0</v>
      </c>
      <c r="P782" s="42">
        <v>0</v>
      </c>
      <c r="T782" s="8">
        <f>22625.951/31</f>
        <v>729.86938709677418</v>
      </c>
      <c r="U782" s="22">
        <f>T782*8</f>
        <v>5838.9550967741934</v>
      </c>
      <c r="V782" s="28">
        <f>22625.951-U782</f>
        <v>16786.995903225808</v>
      </c>
      <c r="W782" s="8" t="s">
        <v>84</v>
      </c>
      <c r="X782" s="8"/>
    </row>
    <row r="783" spans="1:24" ht="12.75" hidden="1" customHeight="1" thickBot="1" x14ac:dyDescent="0.3">
      <c r="A783" s="143"/>
      <c r="B783" s="159"/>
      <c r="C783" s="37" t="s">
        <v>30</v>
      </c>
      <c r="D783" s="42">
        <v>0</v>
      </c>
      <c r="E783" s="42">
        <v>0</v>
      </c>
      <c r="F783" s="42">
        <v>0</v>
      </c>
      <c r="G783" s="42">
        <v>0</v>
      </c>
      <c r="H783" s="42">
        <v>0</v>
      </c>
      <c r="I783" s="42">
        <v>0</v>
      </c>
      <c r="J783" s="42">
        <v>0</v>
      </c>
      <c r="K783" s="42">
        <v>0</v>
      </c>
      <c r="L783" s="42">
        <v>0</v>
      </c>
      <c r="M783" s="42">
        <v>0</v>
      </c>
      <c r="N783" s="42">
        <v>0</v>
      </c>
      <c r="O783" s="42">
        <v>0</v>
      </c>
      <c r="P783" s="42">
        <v>0</v>
      </c>
      <c r="T783" s="8"/>
      <c r="U783" s="22"/>
      <c r="V783" s="28"/>
      <c r="W783" s="8" t="s">
        <v>85</v>
      </c>
      <c r="X783" s="8"/>
    </row>
    <row r="784" spans="1:24" ht="12.75" hidden="1" customHeight="1" thickBot="1" x14ac:dyDescent="0.3">
      <c r="A784" s="143"/>
      <c r="B784" s="159"/>
      <c r="C784" s="37" t="s">
        <v>31</v>
      </c>
      <c r="D784" s="42">
        <v>0</v>
      </c>
      <c r="E784" s="42">
        <v>0</v>
      </c>
      <c r="F784" s="42">
        <v>0</v>
      </c>
      <c r="G784" s="42">
        <v>0</v>
      </c>
      <c r="H784" s="42">
        <v>0</v>
      </c>
      <c r="I784" s="42">
        <v>0</v>
      </c>
      <c r="J784" s="42">
        <v>0</v>
      </c>
      <c r="K784" s="42">
        <v>0</v>
      </c>
      <c r="L784" s="42">
        <v>0</v>
      </c>
      <c r="M784" s="42">
        <v>0</v>
      </c>
      <c r="N784" s="42">
        <v>0</v>
      </c>
      <c r="O784" s="42">
        <v>0</v>
      </c>
      <c r="P784" s="42">
        <v>0</v>
      </c>
      <c r="T784" s="8"/>
      <c r="U784" s="22">
        <v>0</v>
      </c>
      <c r="V784" s="28">
        <v>1119.7260000000001</v>
      </c>
      <c r="W784" s="8" t="s">
        <v>82</v>
      </c>
      <c r="X784" s="8" t="s">
        <v>86</v>
      </c>
    </row>
    <row r="785" spans="1:24" ht="12.75" hidden="1" customHeight="1" thickBot="1" x14ac:dyDescent="0.3">
      <c r="A785" s="138" t="s">
        <v>36</v>
      </c>
      <c r="B785" s="139"/>
      <c r="C785" s="37" t="s">
        <v>26</v>
      </c>
      <c r="D785" s="42">
        <v>0</v>
      </c>
      <c r="E785" s="42">
        <v>0</v>
      </c>
      <c r="F785" s="42">
        <v>0</v>
      </c>
      <c r="G785" s="42">
        <v>0</v>
      </c>
      <c r="H785" s="42">
        <v>0</v>
      </c>
      <c r="I785" s="42">
        <v>0</v>
      </c>
      <c r="J785" s="42">
        <v>0</v>
      </c>
      <c r="K785" s="42">
        <v>0</v>
      </c>
      <c r="L785" s="42">
        <v>0</v>
      </c>
      <c r="M785" s="42">
        <v>0</v>
      </c>
      <c r="N785" s="42">
        <v>0</v>
      </c>
      <c r="O785" s="42">
        <v>0</v>
      </c>
      <c r="P785" s="42">
        <v>0</v>
      </c>
      <c r="T785" s="8"/>
      <c r="U785" s="22">
        <v>0</v>
      </c>
      <c r="V785" s="28">
        <v>634.50599999999997</v>
      </c>
      <c r="W785" s="8" t="s">
        <v>82</v>
      </c>
      <c r="X785" s="8" t="s">
        <v>87</v>
      </c>
    </row>
    <row r="786" spans="1:24" ht="12.75" hidden="1" customHeight="1" thickBot="1" x14ac:dyDescent="0.3">
      <c r="A786" s="140"/>
      <c r="B786" s="141"/>
      <c r="C786" s="37" t="s">
        <v>27</v>
      </c>
      <c r="D786" s="42">
        <v>0</v>
      </c>
      <c r="E786" s="42">
        <v>0</v>
      </c>
      <c r="F786" s="42">
        <v>0</v>
      </c>
      <c r="G786" s="42">
        <v>0</v>
      </c>
      <c r="H786" s="42">
        <v>0</v>
      </c>
      <c r="I786" s="42">
        <v>0</v>
      </c>
      <c r="J786" s="42">
        <v>0</v>
      </c>
      <c r="K786" s="42">
        <v>0</v>
      </c>
      <c r="L786" s="42">
        <v>0</v>
      </c>
      <c r="M786" s="42">
        <v>0</v>
      </c>
      <c r="N786" s="42">
        <v>0</v>
      </c>
      <c r="O786" s="42">
        <v>0</v>
      </c>
      <c r="P786" s="42">
        <v>0</v>
      </c>
      <c r="T786" s="8"/>
      <c r="U786" s="22">
        <v>0</v>
      </c>
      <c r="V786" s="28">
        <v>12407.781999999999</v>
      </c>
      <c r="W786" s="8" t="s">
        <v>84</v>
      </c>
      <c r="X786" s="8"/>
    </row>
    <row r="787" spans="1:24" ht="12.75" hidden="1" customHeight="1" thickBot="1" x14ac:dyDescent="0.3">
      <c r="A787" s="140"/>
      <c r="B787" s="141"/>
      <c r="C787" s="37" t="s">
        <v>28</v>
      </c>
      <c r="D787" s="42">
        <v>0</v>
      </c>
      <c r="E787" s="42">
        <v>0</v>
      </c>
      <c r="F787" s="42">
        <v>0</v>
      </c>
      <c r="G787" s="42">
        <v>0</v>
      </c>
      <c r="H787" s="42">
        <v>0</v>
      </c>
      <c r="I787" s="42">
        <v>0</v>
      </c>
      <c r="J787" s="42">
        <v>0</v>
      </c>
      <c r="K787" s="42">
        <v>0</v>
      </c>
      <c r="L787" s="42">
        <v>0</v>
      </c>
      <c r="M787" s="42">
        <v>0</v>
      </c>
      <c r="N787" s="42">
        <v>0</v>
      </c>
      <c r="O787" s="42">
        <v>0</v>
      </c>
      <c r="P787" s="42">
        <v>0</v>
      </c>
      <c r="T787" s="8"/>
      <c r="U787" s="22">
        <v>0</v>
      </c>
      <c r="V787" s="28">
        <v>1157.047</v>
      </c>
      <c r="W787" s="8" t="s">
        <v>82</v>
      </c>
      <c r="X787" s="8" t="s">
        <v>88</v>
      </c>
    </row>
    <row r="788" spans="1:24" ht="12.75" hidden="1" customHeight="1" thickBot="1" x14ac:dyDescent="0.3">
      <c r="A788" s="140"/>
      <c r="B788" s="141"/>
      <c r="C788" s="37" t="s">
        <v>29</v>
      </c>
      <c r="D788" s="42">
        <v>0</v>
      </c>
      <c r="E788" s="42">
        <v>0</v>
      </c>
      <c r="F788" s="42">
        <v>0</v>
      </c>
      <c r="G788" s="42">
        <v>0</v>
      </c>
      <c r="H788" s="42">
        <v>0</v>
      </c>
      <c r="I788" s="42">
        <v>0</v>
      </c>
      <c r="J788" s="42">
        <v>0</v>
      </c>
      <c r="K788" s="42">
        <v>0</v>
      </c>
      <c r="L788" s="42">
        <v>0</v>
      </c>
      <c r="M788" s="42">
        <v>0</v>
      </c>
      <c r="N788" s="42">
        <v>0</v>
      </c>
      <c r="O788" s="42">
        <v>0</v>
      </c>
      <c r="P788" s="42">
        <v>0</v>
      </c>
      <c r="T788" s="8"/>
      <c r="U788" s="22">
        <v>0</v>
      </c>
      <c r="V788" s="28">
        <v>22625.951000000001</v>
      </c>
      <c r="W788" s="8" t="s">
        <v>84</v>
      </c>
      <c r="X788" s="8"/>
    </row>
    <row r="789" spans="1:24" ht="12.75" hidden="1" customHeight="1" thickBot="1" x14ac:dyDescent="0.3">
      <c r="A789" s="140"/>
      <c r="B789" s="141"/>
      <c r="C789" s="37" t="s">
        <v>30</v>
      </c>
      <c r="D789" s="42">
        <v>0</v>
      </c>
      <c r="E789" s="42">
        <v>0</v>
      </c>
      <c r="F789" s="42">
        <v>0</v>
      </c>
      <c r="G789" s="42">
        <v>0</v>
      </c>
      <c r="H789" s="42">
        <v>0</v>
      </c>
      <c r="I789" s="42">
        <v>0</v>
      </c>
      <c r="J789" s="42">
        <v>0</v>
      </c>
      <c r="K789" s="42">
        <v>0</v>
      </c>
      <c r="L789" s="42">
        <v>0</v>
      </c>
      <c r="M789" s="42">
        <v>0</v>
      </c>
      <c r="N789" s="42">
        <v>0</v>
      </c>
      <c r="O789" s="42">
        <v>0</v>
      </c>
      <c r="P789" s="42">
        <v>0</v>
      </c>
      <c r="T789" s="8"/>
      <c r="U789" s="22">
        <v>0</v>
      </c>
      <c r="V789" s="28">
        <v>1150.1780000000001</v>
      </c>
      <c r="W789" s="8"/>
      <c r="X789" s="8" t="s">
        <v>89</v>
      </c>
    </row>
    <row r="790" spans="1:24" ht="12.75" hidden="1" customHeight="1" thickBot="1" x14ac:dyDescent="0.3">
      <c r="A790" s="140"/>
      <c r="B790" s="141"/>
      <c r="C790" s="37" t="s">
        <v>31</v>
      </c>
      <c r="D790" s="42">
        <v>0</v>
      </c>
      <c r="E790" s="42">
        <v>0</v>
      </c>
      <c r="F790" s="42">
        <v>0</v>
      </c>
      <c r="G790" s="42">
        <v>0</v>
      </c>
      <c r="H790" s="42">
        <v>0</v>
      </c>
      <c r="I790" s="42">
        <v>0</v>
      </c>
      <c r="J790" s="42">
        <v>0</v>
      </c>
      <c r="K790" s="42">
        <v>0</v>
      </c>
      <c r="L790" s="42">
        <v>0</v>
      </c>
      <c r="M790" s="42">
        <v>0</v>
      </c>
      <c r="N790" s="42">
        <v>0</v>
      </c>
      <c r="O790" s="42">
        <v>0</v>
      </c>
      <c r="P790" s="42">
        <v>0</v>
      </c>
      <c r="T790" s="8"/>
      <c r="U790" s="22">
        <v>0</v>
      </c>
      <c r="V790" s="28">
        <v>22468.745999999999</v>
      </c>
      <c r="W790" s="8"/>
      <c r="X790" s="8"/>
    </row>
    <row r="791" spans="1:24" ht="12.75" customHeight="1" thickBot="1" x14ac:dyDescent="0.3">
      <c r="A791" s="187" t="s">
        <v>102</v>
      </c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  <c r="L791" s="164"/>
      <c r="M791" s="164"/>
      <c r="N791" s="164"/>
      <c r="O791" s="164"/>
      <c r="P791" s="165"/>
    </row>
    <row r="792" spans="1:24" ht="12.75" customHeight="1" thickBot="1" x14ac:dyDescent="0.3">
      <c r="A792" s="179" t="s">
        <v>8</v>
      </c>
      <c r="B792" s="183" t="s">
        <v>9</v>
      </c>
      <c r="C792" s="151"/>
      <c r="D792" s="188" t="s">
        <v>117</v>
      </c>
      <c r="E792" s="154"/>
      <c r="F792" s="154"/>
      <c r="G792" s="154"/>
      <c r="H792" s="154"/>
      <c r="I792" s="154"/>
      <c r="J792" s="154"/>
      <c r="K792" s="154"/>
      <c r="L792" s="154"/>
      <c r="M792" s="154"/>
      <c r="N792" s="154"/>
      <c r="O792" s="154"/>
      <c r="P792" s="155"/>
    </row>
    <row r="793" spans="1:24" ht="12.75" customHeight="1" thickBot="1" x14ac:dyDescent="0.3">
      <c r="A793" s="180"/>
      <c r="B793" s="182"/>
      <c r="C793" s="152"/>
      <c r="D793" s="36" t="s">
        <v>10</v>
      </c>
      <c r="E793" s="37" t="s">
        <v>11</v>
      </c>
      <c r="F793" s="35" t="s">
        <v>12</v>
      </c>
      <c r="G793" s="36" t="s">
        <v>13</v>
      </c>
      <c r="H793" s="35" t="s">
        <v>14</v>
      </c>
      <c r="I793" s="35" t="s">
        <v>15</v>
      </c>
      <c r="J793" s="35" t="s">
        <v>16</v>
      </c>
      <c r="K793" s="36" t="s">
        <v>17</v>
      </c>
      <c r="L793" s="37" t="s">
        <v>18</v>
      </c>
      <c r="M793" s="41" t="s">
        <v>19</v>
      </c>
      <c r="N793" s="36" t="s">
        <v>20</v>
      </c>
      <c r="O793" s="41" t="s">
        <v>21</v>
      </c>
      <c r="P793" s="35" t="s">
        <v>22</v>
      </c>
    </row>
    <row r="794" spans="1:24" ht="12.75" customHeight="1" thickBot="1" x14ac:dyDescent="0.3">
      <c r="A794" s="142" t="s">
        <v>43</v>
      </c>
      <c r="B794" s="151" t="s">
        <v>25</v>
      </c>
      <c r="C794" s="37" t="s">
        <v>26</v>
      </c>
      <c r="D794" s="37">
        <v>303.22899999999998</v>
      </c>
      <c r="E794" s="37">
        <v>261.32299999999998</v>
      </c>
      <c r="F794" s="37">
        <v>263.76799999999997</v>
      </c>
      <c r="G794" s="37">
        <v>153.75800000000001</v>
      </c>
      <c r="H794" s="37">
        <v>27.335000000000001</v>
      </c>
      <c r="I794" s="37">
        <v>0</v>
      </c>
      <c r="J794" s="37">
        <v>0</v>
      </c>
      <c r="K794" s="37">
        <v>0</v>
      </c>
      <c r="L794" s="37">
        <v>0</v>
      </c>
      <c r="M794" s="37">
        <v>160.96</v>
      </c>
      <c r="N794" s="37">
        <v>198.78</v>
      </c>
      <c r="O794" s="37">
        <v>272.07499999999999</v>
      </c>
      <c r="P794" s="37">
        <v>1641.2280000000001</v>
      </c>
    </row>
    <row r="795" spans="1:24" ht="12.75" customHeight="1" thickBot="1" x14ac:dyDescent="0.3">
      <c r="A795" s="143"/>
      <c r="B795" s="159"/>
      <c r="C795" s="37" t="s">
        <v>27</v>
      </c>
      <c r="D795" s="37">
        <v>49.287999999999997</v>
      </c>
      <c r="E795" s="37">
        <v>46.107999999999997</v>
      </c>
      <c r="F795" s="37">
        <v>49.287999999999997</v>
      </c>
      <c r="G795" s="37">
        <v>47.698999999999998</v>
      </c>
      <c r="H795" s="37">
        <v>42.47</v>
      </c>
      <c r="I795" s="37">
        <v>21.2</v>
      </c>
      <c r="J795" s="37">
        <v>41.073999999999998</v>
      </c>
      <c r="K795" s="37">
        <v>41.073999999999998</v>
      </c>
      <c r="L795" s="37">
        <v>41.1</v>
      </c>
      <c r="M795" s="37">
        <v>49.287999999999997</v>
      </c>
      <c r="N795" s="37">
        <v>47.698999999999998</v>
      </c>
      <c r="O795" s="37">
        <v>49.287999999999997</v>
      </c>
      <c r="P795" s="37">
        <v>525.57600000000002</v>
      </c>
    </row>
    <row r="796" spans="1:24" ht="12.75" customHeight="1" thickBot="1" x14ac:dyDescent="0.3">
      <c r="A796" s="143"/>
      <c r="B796" s="159"/>
      <c r="C796" s="37" t="s">
        <v>28</v>
      </c>
      <c r="D796" s="37">
        <v>0</v>
      </c>
      <c r="E796" s="37">
        <v>0</v>
      </c>
      <c r="F796" s="37">
        <v>0</v>
      </c>
      <c r="G796" s="37">
        <v>0</v>
      </c>
      <c r="H796" s="37">
        <v>0</v>
      </c>
      <c r="I796" s="37">
        <v>0</v>
      </c>
      <c r="J796" s="37">
        <v>0</v>
      </c>
      <c r="K796" s="37">
        <v>0</v>
      </c>
      <c r="L796" s="37">
        <v>0</v>
      </c>
      <c r="M796" s="37">
        <v>0</v>
      </c>
      <c r="N796" s="37">
        <v>0</v>
      </c>
      <c r="O796" s="37">
        <v>0</v>
      </c>
      <c r="P796" s="37">
        <v>0</v>
      </c>
    </row>
    <row r="797" spans="1:24" ht="12.75" customHeight="1" thickBot="1" x14ac:dyDescent="0.3">
      <c r="A797" s="143"/>
      <c r="B797" s="159"/>
      <c r="C797" s="37" t="s">
        <v>29</v>
      </c>
      <c r="D797" s="37">
        <v>0</v>
      </c>
      <c r="E797" s="37">
        <v>0</v>
      </c>
      <c r="F797" s="37">
        <v>0</v>
      </c>
      <c r="G797" s="37">
        <v>0</v>
      </c>
      <c r="H797" s="37">
        <v>0</v>
      </c>
      <c r="I797" s="37">
        <v>0</v>
      </c>
      <c r="J797" s="37">
        <v>0</v>
      </c>
      <c r="K797" s="37">
        <v>0</v>
      </c>
      <c r="L797" s="37">
        <v>0</v>
      </c>
      <c r="M797" s="37">
        <v>0</v>
      </c>
      <c r="N797" s="37">
        <v>0</v>
      </c>
      <c r="O797" s="37">
        <v>0</v>
      </c>
      <c r="P797" s="37">
        <v>0</v>
      </c>
    </row>
    <row r="798" spans="1:24" ht="12.75" customHeight="1" thickBot="1" x14ac:dyDescent="0.3">
      <c r="A798" s="143"/>
      <c r="B798" s="159"/>
      <c r="C798" s="37" t="s">
        <v>30</v>
      </c>
      <c r="D798" s="37">
        <v>0</v>
      </c>
      <c r="E798" s="37">
        <v>0</v>
      </c>
      <c r="F798" s="37">
        <v>0</v>
      </c>
      <c r="G798" s="37">
        <v>0</v>
      </c>
      <c r="H798" s="37">
        <v>0</v>
      </c>
      <c r="I798" s="37">
        <v>0</v>
      </c>
      <c r="J798" s="37">
        <v>0</v>
      </c>
      <c r="K798" s="37">
        <v>0</v>
      </c>
      <c r="L798" s="37">
        <v>0</v>
      </c>
      <c r="M798" s="37">
        <v>0</v>
      </c>
      <c r="N798" s="37">
        <v>0</v>
      </c>
      <c r="O798" s="37">
        <v>0</v>
      </c>
      <c r="P798" s="37">
        <v>0</v>
      </c>
    </row>
    <row r="799" spans="1:24" ht="12.75" customHeight="1" thickBot="1" x14ac:dyDescent="0.3">
      <c r="A799" s="143"/>
      <c r="B799" s="159"/>
      <c r="C799" s="37" t="s">
        <v>31</v>
      </c>
      <c r="D799" s="37">
        <v>352.517</v>
      </c>
      <c r="E799" s="37">
        <v>307.43099999999998</v>
      </c>
      <c r="F799" s="37">
        <v>313.05599999999998</v>
      </c>
      <c r="G799" s="37">
        <v>201.45699999999999</v>
      </c>
      <c r="H799" s="37">
        <v>69.805000000000007</v>
      </c>
      <c r="I799" s="37">
        <v>21.2</v>
      </c>
      <c r="J799" s="37">
        <v>41.073999999999998</v>
      </c>
      <c r="K799" s="37">
        <v>41.073999999999998</v>
      </c>
      <c r="L799" s="37">
        <v>41.1</v>
      </c>
      <c r="M799" s="37">
        <v>210.24799999999999</v>
      </c>
      <c r="N799" s="37">
        <v>246.47900000000001</v>
      </c>
      <c r="O799" s="37">
        <v>321.363</v>
      </c>
      <c r="P799" s="37">
        <v>2166.8040000000001</v>
      </c>
    </row>
    <row r="800" spans="1:24" ht="12.75" customHeight="1" thickBot="1" x14ac:dyDescent="0.3">
      <c r="A800" s="142" t="s">
        <v>32</v>
      </c>
      <c r="B800" s="151" t="s">
        <v>1</v>
      </c>
      <c r="C800" s="37" t="s">
        <v>26</v>
      </c>
      <c r="D800" s="37">
        <v>284.25200000000001</v>
      </c>
      <c r="E800" s="37">
        <v>244.96799999999999</v>
      </c>
      <c r="F800" s="37">
        <v>247.261</v>
      </c>
      <c r="G800" s="37">
        <v>144.13499999999999</v>
      </c>
      <c r="H800" s="37">
        <v>25.623999999999999</v>
      </c>
      <c r="I800" s="37">
        <v>0</v>
      </c>
      <c r="J800" s="37">
        <v>0</v>
      </c>
      <c r="K800" s="37">
        <v>0</v>
      </c>
      <c r="L800" s="37">
        <v>0</v>
      </c>
      <c r="M800" s="37">
        <v>150.887</v>
      </c>
      <c r="N800" s="37">
        <v>186.34100000000001</v>
      </c>
      <c r="O800" s="37">
        <v>255.047</v>
      </c>
      <c r="P800" s="37">
        <v>1538.5150000000001</v>
      </c>
    </row>
    <row r="801" spans="1:16" ht="12.75" customHeight="1" thickBot="1" x14ac:dyDescent="0.3">
      <c r="A801" s="143"/>
      <c r="B801" s="159"/>
      <c r="C801" s="37" t="s">
        <v>27</v>
      </c>
      <c r="D801" s="37">
        <v>39.661000000000001</v>
      </c>
      <c r="E801" s="37">
        <v>37.103000000000002</v>
      </c>
      <c r="F801" s="37">
        <v>39.661000000000001</v>
      </c>
      <c r="G801" s="37">
        <v>38.381999999999998</v>
      </c>
      <c r="H801" s="37">
        <v>39.661999999999999</v>
      </c>
      <c r="I801" s="37">
        <v>20.469000000000001</v>
      </c>
      <c r="J801" s="37">
        <v>39.661000000000001</v>
      </c>
      <c r="K801" s="37">
        <v>39.661000000000001</v>
      </c>
      <c r="L801" s="37">
        <v>38.381999999999998</v>
      </c>
      <c r="M801" s="37">
        <v>39.661000000000001</v>
      </c>
      <c r="N801" s="37">
        <v>38.381999999999998</v>
      </c>
      <c r="O801" s="37">
        <v>39.661000000000001</v>
      </c>
      <c r="P801" s="37">
        <v>450.346</v>
      </c>
    </row>
    <row r="802" spans="1:16" ht="12.75" customHeight="1" thickBot="1" x14ac:dyDescent="0.3">
      <c r="A802" s="143"/>
      <c r="B802" s="159"/>
      <c r="C802" s="37" t="s">
        <v>28</v>
      </c>
      <c r="D802" s="37">
        <v>0</v>
      </c>
      <c r="E802" s="37">
        <v>0</v>
      </c>
      <c r="F802" s="37">
        <v>0</v>
      </c>
      <c r="G802" s="37">
        <v>0</v>
      </c>
      <c r="H802" s="37">
        <v>0</v>
      </c>
      <c r="I802" s="37">
        <v>0</v>
      </c>
      <c r="J802" s="37">
        <v>0</v>
      </c>
      <c r="K802" s="37">
        <v>0</v>
      </c>
      <c r="L802" s="37">
        <v>0</v>
      </c>
      <c r="M802" s="37">
        <v>0</v>
      </c>
      <c r="N802" s="37">
        <v>0</v>
      </c>
      <c r="O802" s="37">
        <v>0</v>
      </c>
      <c r="P802" s="37">
        <v>0</v>
      </c>
    </row>
    <row r="803" spans="1:16" ht="12.75" customHeight="1" thickBot="1" x14ac:dyDescent="0.3">
      <c r="A803" s="143"/>
      <c r="B803" s="159"/>
      <c r="C803" s="37" t="s">
        <v>29</v>
      </c>
      <c r="D803" s="37">
        <v>0</v>
      </c>
      <c r="E803" s="37">
        <v>0</v>
      </c>
      <c r="F803" s="37">
        <v>0</v>
      </c>
      <c r="G803" s="37">
        <v>0</v>
      </c>
      <c r="H803" s="37">
        <v>0</v>
      </c>
      <c r="I803" s="37">
        <v>0</v>
      </c>
      <c r="J803" s="37">
        <v>0</v>
      </c>
      <c r="K803" s="37">
        <v>0</v>
      </c>
      <c r="L803" s="37">
        <v>0</v>
      </c>
      <c r="M803" s="37">
        <v>0</v>
      </c>
      <c r="N803" s="37">
        <v>0</v>
      </c>
      <c r="O803" s="37">
        <v>0</v>
      </c>
      <c r="P803" s="37">
        <v>0</v>
      </c>
    </row>
    <row r="804" spans="1:16" ht="12.75" customHeight="1" thickBot="1" x14ac:dyDescent="0.3">
      <c r="A804" s="143"/>
      <c r="B804" s="159"/>
      <c r="C804" s="37" t="s">
        <v>30</v>
      </c>
      <c r="D804" s="37">
        <v>0</v>
      </c>
      <c r="E804" s="37">
        <v>0</v>
      </c>
      <c r="F804" s="37">
        <v>0</v>
      </c>
      <c r="G804" s="37">
        <v>0</v>
      </c>
      <c r="H804" s="37">
        <v>0</v>
      </c>
      <c r="I804" s="37">
        <v>0</v>
      </c>
      <c r="J804" s="37">
        <v>0</v>
      </c>
      <c r="K804" s="37">
        <v>0</v>
      </c>
      <c r="L804" s="37">
        <v>0</v>
      </c>
      <c r="M804" s="37">
        <v>0</v>
      </c>
      <c r="N804" s="37">
        <v>0</v>
      </c>
      <c r="O804" s="37">
        <v>0</v>
      </c>
      <c r="P804" s="37">
        <v>0</v>
      </c>
    </row>
    <row r="805" spans="1:16" ht="12.75" customHeight="1" thickBot="1" x14ac:dyDescent="0.3">
      <c r="A805" s="143"/>
      <c r="B805" s="159"/>
      <c r="C805" s="37" t="s">
        <v>31</v>
      </c>
      <c r="D805" s="37">
        <v>323.91300000000001</v>
      </c>
      <c r="E805" s="37">
        <v>282.07100000000003</v>
      </c>
      <c r="F805" s="37">
        <v>286.92200000000003</v>
      </c>
      <c r="G805" s="37">
        <v>182.517</v>
      </c>
      <c r="H805" s="37">
        <v>65.286000000000001</v>
      </c>
      <c r="I805" s="37">
        <v>20.469000000000001</v>
      </c>
      <c r="J805" s="37">
        <v>39.661000000000001</v>
      </c>
      <c r="K805" s="37">
        <v>39.661000000000001</v>
      </c>
      <c r="L805" s="37">
        <v>38.381999999999998</v>
      </c>
      <c r="M805" s="37">
        <v>190.548</v>
      </c>
      <c r="N805" s="37">
        <v>224.72300000000001</v>
      </c>
      <c r="O805" s="37">
        <v>294.70800000000003</v>
      </c>
      <c r="P805" s="37">
        <v>1988.8610000000001</v>
      </c>
    </row>
    <row r="806" spans="1:16" ht="12.75" customHeight="1" thickBot="1" x14ac:dyDescent="0.3">
      <c r="A806" s="142" t="s">
        <v>34</v>
      </c>
      <c r="B806" s="151" t="s">
        <v>33</v>
      </c>
      <c r="C806" s="37" t="s">
        <v>26</v>
      </c>
      <c r="D806" s="37">
        <v>0.55200000000000005</v>
      </c>
      <c r="E806" s="37">
        <v>0.47599999999999998</v>
      </c>
      <c r="F806" s="37">
        <v>0.48</v>
      </c>
      <c r="G806" s="37">
        <v>0.28000000000000003</v>
      </c>
      <c r="H806" s="37">
        <v>0.05</v>
      </c>
      <c r="I806" s="37">
        <v>0</v>
      </c>
      <c r="J806" s="37">
        <v>0</v>
      </c>
      <c r="K806" s="37">
        <v>0</v>
      </c>
      <c r="L806" s="37">
        <v>0</v>
      </c>
      <c r="M806" s="37">
        <v>0.29299999999999998</v>
      </c>
      <c r="N806" s="37">
        <v>0.36199999999999999</v>
      </c>
      <c r="O806" s="37">
        <v>0.495</v>
      </c>
      <c r="P806" s="37">
        <v>2.988</v>
      </c>
    </row>
    <row r="807" spans="1:16" ht="12.75" customHeight="1" thickBot="1" x14ac:dyDescent="0.3">
      <c r="A807" s="143"/>
      <c r="B807" s="159"/>
      <c r="C807" s="37" t="s">
        <v>27</v>
      </c>
      <c r="D807" s="37">
        <v>0</v>
      </c>
      <c r="E807" s="37">
        <v>0</v>
      </c>
      <c r="F807" s="37">
        <v>0</v>
      </c>
      <c r="G807" s="37">
        <v>0</v>
      </c>
      <c r="H807" s="37">
        <v>0</v>
      </c>
      <c r="I807" s="37">
        <v>0</v>
      </c>
      <c r="J807" s="37">
        <v>0</v>
      </c>
      <c r="K807" s="37">
        <v>0</v>
      </c>
      <c r="L807" s="37">
        <v>0</v>
      </c>
      <c r="M807" s="37">
        <v>0</v>
      </c>
      <c r="N807" s="37">
        <v>0</v>
      </c>
      <c r="O807" s="37">
        <v>0</v>
      </c>
      <c r="P807" s="37">
        <v>0</v>
      </c>
    </row>
    <row r="808" spans="1:16" ht="12.75" customHeight="1" thickBot="1" x14ac:dyDescent="0.3">
      <c r="A808" s="143"/>
      <c r="B808" s="159"/>
      <c r="C808" s="37" t="s">
        <v>28</v>
      </c>
      <c r="D808" s="37">
        <v>0</v>
      </c>
      <c r="E808" s="37">
        <v>0</v>
      </c>
      <c r="F808" s="37">
        <v>0</v>
      </c>
      <c r="G808" s="37">
        <v>0</v>
      </c>
      <c r="H808" s="37">
        <v>0</v>
      </c>
      <c r="I808" s="37">
        <v>0</v>
      </c>
      <c r="J808" s="37">
        <v>0</v>
      </c>
      <c r="K808" s="37">
        <v>0</v>
      </c>
      <c r="L808" s="37">
        <v>0</v>
      </c>
      <c r="M808" s="37">
        <v>0</v>
      </c>
      <c r="N808" s="37">
        <v>0</v>
      </c>
      <c r="O808" s="37">
        <v>0</v>
      </c>
      <c r="P808" s="37">
        <v>0</v>
      </c>
    </row>
    <row r="809" spans="1:16" ht="12.75" customHeight="1" thickBot="1" x14ac:dyDescent="0.3">
      <c r="A809" s="143"/>
      <c r="B809" s="159"/>
      <c r="C809" s="37" t="s">
        <v>29</v>
      </c>
      <c r="D809" s="37">
        <v>0</v>
      </c>
      <c r="E809" s="37">
        <v>0</v>
      </c>
      <c r="F809" s="37">
        <v>0</v>
      </c>
      <c r="G809" s="37">
        <v>0</v>
      </c>
      <c r="H809" s="37">
        <v>0</v>
      </c>
      <c r="I809" s="37">
        <v>0</v>
      </c>
      <c r="J809" s="37">
        <v>0</v>
      </c>
      <c r="K809" s="37">
        <v>0</v>
      </c>
      <c r="L809" s="37">
        <v>0</v>
      </c>
      <c r="M809" s="37">
        <v>0</v>
      </c>
      <c r="N809" s="37">
        <v>0</v>
      </c>
      <c r="O809" s="37">
        <v>0</v>
      </c>
      <c r="P809" s="37">
        <v>0</v>
      </c>
    </row>
    <row r="810" spans="1:16" ht="12.75" customHeight="1" thickBot="1" x14ac:dyDescent="0.3">
      <c r="A810" s="143"/>
      <c r="B810" s="159"/>
      <c r="C810" s="37" t="s">
        <v>30</v>
      </c>
      <c r="D810" s="37">
        <v>1.7000000000000001E-2</v>
      </c>
      <c r="E810" s="37">
        <v>1.4E-2</v>
      </c>
      <c r="F810" s="37">
        <v>1.4E-2</v>
      </c>
      <c r="G810" s="37">
        <v>8.0000000000000002E-3</v>
      </c>
      <c r="H810" s="37">
        <v>2E-3</v>
      </c>
      <c r="I810" s="37">
        <v>0</v>
      </c>
      <c r="J810" s="37">
        <v>0</v>
      </c>
      <c r="K810" s="37">
        <v>0</v>
      </c>
      <c r="L810" s="37">
        <v>0</v>
      </c>
      <c r="M810" s="37">
        <v>8.9999999999999993E-3</v>
      </c>
      <c r="N810" s="37">
        <v>1.0999999999999999E-2</v>
      </c>
      <c r="O810" s="37">
        <v>1.4999999999999999E-2</v>
      </c>
      <c r="P810" s="37">
        <v>0.09</v>
      </c>
    </row>
    <row r="811" spans="1:16" ht="12.75" customHeight="1" thickBot="1" x14ac:dyDescent="0.3">
      <c r="A811" s="143"/>
      <c r="B811" s="159"/>
      <c r="C811" s="37" t="s">
        <v>31</v>
      </c>
      <c r="D811" s="37">
        <v>0.56899999999999995</v>
      </c>
      <c r="E811" s="37">
        <v>0.49</v>
      </c>
      <c r="F811" s="37">
        <v>0.49399999999999999</v>
      </c>
      <c r="G811" s="37">
        <v>0.28799999999999998</v>
      </c>
      <c r="H811" s="37">
        <v>5.1999999999999998E-2</v>
      </c>
      <c r="I811" s="37">
        <v>0</v>
      </c>
      <c r="J811" s="37">
        <v>0</v>
      </c>
      <c r="K811" s="37">
        <v>0</v>
      </c>
      <c r="L811" s="37">
        <v>0</v>
      </c>
      <c r="M811" s="37">
        <v>0.30199999999999999</v>
      </c>
      <c r="N811" s="37">
        <v>0.373</v>
      </c>
      <c r="O811" s="37">
        <v>0.51</v>
      </c>
      <c r="P811" s="37">
        <v>3.0779999999999998</v>
      </c>
    </row>
    <row r="812" spans="1:16" ht="12.75" customHeight="1" thickBot="1" x14ac:dyDescent="0.3">
      <c r="A812" s="142" t="s">
        <v>39</v>
      </c>
      <c r="B812" s="151" t="s">
        <v>35</v>
      </c>
      <c r="C812" s="37" t="s">
        <v>26</v>
      </c>
      <c r="D812" s="37">
        <v>9.9879999999999995</v>
      </c>
      <c r="E812" s="37">
        <v>8.3620000000000001</v>
      </c>
      <c r="F812" s="37">
        <v>8.2539999999999996</v>
      </c>
      <c r="G812" s="37">
        <v>3.5289999999999999</v>
      </c>
      <c r="H812" s="37">
        <v>0.34100000000000003</v>
      </c>
      <c r="I812" s="37">
        <v>0</v>
      </c>
      <c r="J812" s="37">
        <v>0</v>
      </c>
      <c r="K812" s="37">
        <v>0</v>
      </c>
      <c r="L812" s="37">
        <v>0</v>
      </c>
      <c r="M812" s="37">
        <v>3.7370000000000001</v>
      </c>
      <c r="N812" s="37">
        <v>5.5060000000000002</v>
      </c>
      <c r="O812" s="37">
        <v>8.6189999999999998</v>
      </c>
      <c r="P812" s="37">
        <v>48.335999999999999</v>
      </c>
    </row>
    <row r="813" spans="1:16" ht="12.75" customHeight="1" thickBot="1" x14ac:dyDescent="0.3">
      <c r="A813" s="143"/>
      <c r="B813" s="159"/>
      <c r="C813" s="37" t="s">
        <v>27</v>
      </c>
      <c r="D813" s="37">
        <v>0</v>
      </c>
      <c r="E813" s="37">
        <v>0</v>
      </c>
      <c r="F813" s="37">
        <v>0</v>
      </c>
      <c r="G813" s="37">
        <v>0</v>
      </c>
      <c r="H813" s="37">
        <v>0</v>
      </c>
      <c r="I813" s="37">
        <v>0</v>
      </c>
      <c r="J813" s="37">
        <v>0</v>
      </c>
      <c r="K813" s="37">
        <v>0</v>
      </c>
      <c r="L813" s="37">
        <v>0</v>
      </c>
      <c r="M813" s="37">
        <v>0</v>
      </c>
      <c r="N813" s="37">
        <v>0</v>
      </c>
      <c r="O813" s="37">
        <v>0</v>
      </c>
      <c r="P813" s="37">
        <v>0</v>
      </c>
    </row>
    <row r="814" spans="1:16" ht="12.75" customHeight="1" thickBot="1" x14ac:dyDescent="0.3">
      <c r="A814" s="143"/>
      <c r="B814" s="159"/>
      <c r="C814" s="37" t="s">
        <v>28</v>
      </c>
      <c r="D814" s="37">
        <v>0</v>
      </c>
      <c r="E814" s="37">
        <v>0</v>
      </c>
      <c r="F814" s="37">
        <v>0</v>
      </c>
      <c r="G814" s="37">
        <v>0</v>
      </c>
      <c r="H814" s="37">
        <v>0</v>
      </c>
      <c r="I814" s="37">
        <v>0</v>
      </c>
      <c r="J814" s="37">
        <v>0</v>
      </c>
      <c r="K814" s="37">
        <v>0</v>
      </c>
      <c r="L814" s="37">
        <v>0</v>
      </c>
      <c r="M814" s="37">
        <v>0</v>
      </c>
      <c r="N814" s="37">
        <v>0</v>
      </c>
      <c r="O814" s="37">
        <v>0</v>
      </c>
      <c r="P814" s="37">
        <v>0</v>
      </c>
    </row>
    <row r="815" spans="1:16" ht="12.75" customHeight="1" thickBot="1" x14ac:dyDescent="0.3">
      <c r="A815" s="143"/>
      <c r="B815" s="159"/>
      <c r="C815" s="37" t="s">
        <v>29</v>
      </c>
      <c r="D815" s="37">
        <v>0</v>
      </c>
      <c r="E815" s="37">
        <v>0</v>
      </c>
      <c r="F815" s="37">
        <v>0</v>
      </c>
      <c r="G815" s="37">
        <v>0</v>
      </c>
      <c r="H815" s="37">
        <v>0</v>
      </c>
      <c r="I815" s="37">
        <v>0</v>
      </c>
      <c r="J815" s="37">
        <v>0</v>
      </c>
      <c r="K815" s="37">
        <v>0</v>
      </c>
      <c r="L815" s="37">
        <v>0</v>
      </c>
      <c r="M815" s="37">
        <v>0</v>
      </c>
      <c r="N815" s="37">
        <v>0</v>
      </c>
      <c r="O815" s="37">
        <v>0</v>
      </c>
      <c r="P815" s="37">
        <v>0</v>
      </c>
    </row>
    <row r="816" spans="1:16" ht="12.75" customHeight="1" thickBot="1" x14ac:dyDescent="0.3">
      <c r="A816" s="143"/>
      <c r="B816" s="159"/>
      <c r="C816" s="37" t="s">
        <v>30</v>
      </c>
      <c r="D816" s="37">
        <v>0.51600000000000001</v>
      </c>
      <c r="E816" s="37">
        <v>0.439</v>
      </c>
      <c r="F816" s="37">
        <v>0.438</v>
      </c>
      <c r="G816" s="37">
        <v>0.224</v>
      </c>
      <c r="H816" s="37">
        <v>3.3000000000000002E-2</v>
      </c>
      <c r="I816" s="37">
        <v>0</v>
      </c>
      <c r="J816" s="37">
        <v>0</v>
      </c>
      <c r="K816" s="37">
        <v>0</v>
      </c>
      <c r="L816" s="37">
        <v>0</v>
      </c>
      <c r="M816" s="37">
        <v>0.23499999999999999</v>
      </c>
      <c r="N816" s="37">
        <v>0.313</v>
      </c>
      <c r="O816" s="37">
        <v>0.45500000000000002</v>
      </c>
      <c r="P816" s="37">
        <v>2.653</v>
      </c>
    </row>
    <row r="817" spans="1:16" ht="12.75" customHeight="1" thickBot="1" x14ac:dyDescent="0.3">
      <c r="A817" s="143"/>
      <c r="B817" s="159"/>
      <c r="C817" s="37" t="s">
        <v>31</v>
      </c>
      <c r="D817" s="37">
        <v>10.504</v>
      </c>
      <c r="E817" s="37">
        <v>8.8010000000000002</v>
      </c>
      <c r="F817" s="37">
        <v>8.6920000000000002</v>
      </c>
      <c r="G817" s="37">
        <v>3.7530000000000001</v>
      </c>
      <c r="H817" s="37">
        <v>0.374</v>
      </c>
      <c r="I817" s="37">
        <v>0</v>
      </c>
      <c r="J817" s="37">
        <v>0</v>
      </c>
      <c r="K817" s="37">
        <v>0</v>
      </c>
      <c r="L817" s="37">
        <v>0</v>
      </c>
      <c r="M817" s="37">
        <v>3.972</v>
      </c>
      <c r="N817" s="37">
        <v>5.819</v>
      </c>
      <c r="O817" s="37">
        <v>9.0739999999999998</v>
      </c>
      <c r="P817" s="37">
        <v>50.988999999999997</v>
      </c>
    </row>
    <row r="818" spans="1:16" ht="12.75" customHeight="1" thickBot="1" x14ac:dyDescent="0.3">
      <c r="A818" s="138" t="s">
        <v>36</v>
      </c>
      <c r="B818" s="139"/>
      <c r="C818" s="37" t="s">
        <v>26</v>
      </c>
      <c r="D818" s="37">
        <v>598.02099999999996</v>
      </c>
      <c r="E818" s="37">
        <v>515.12900000000002</v>
      </c>
      <c r="F818" s="37">
        <v>519.76300000000003</v>
      </c>
      <c r="G818" s="37">
        <v>301.702</v>
      </c>
      <c r="H818" s="37">
        <v>53.35</v>
      </c>
      <c r="I818" s="37">
        <v>0</v>
      </c>
      <c r="J818" s="37">
        <v>0</v>
      </c>
      <c r="K818" s="37">
        <v>0</v>
      </c>
      <c r="L818" s="37">
        <v>0</v>
      </c>
      <c r="M818" s="37">
        <v>315.87700000000001</v>
      </c>
      <c r="N818" s="37">
        <v>390.98899999999998</v>
      </c>
      <c r="O818" s="37">
        <v>536.23599999999999</v>
      </c>
      <c r="P818" s="37">
        <v>3231.067</v>
      </c>
    </row>
    <row r="819" spans="1:16" ht="12.75" customHeight="1" thickBot="1" x14ac:dyDescent="0.3">
      <c r="A819" s="140"/>
      <c r="B819" s="141"/>
      <c r="C819" s="37" t="s">
        <v>27</v>
      </c>
      <c r="D819" s="37">
        <v>88.948999999999998</v>
      </c>
      <c r="E819" s="37">
        <v>83.210999999999999</v>
      </c>
      <c r="F819" s="37">
        <v>88.948999999999998</v>
      </c>
      <c r="G819" s="37">
        <v>86.081000000000003</v>
      </c>
      <c r="H819" s="37">
        <v>82.132000000000005</v>
      </c>
      <c r="I819" s="37">
        <v>41.668999999999997</v>
      </c>
      <c r="J819" s="37">
        <v>80.734999999999999</v>
      </c>
      <c r="K819" s="37">
        <v>80.734999999999999</v>
      </c>
      <c r="L819" s="37">
        <v>79.481999999999999</v>
      </c>
      <c r="M819" s="37">
        <v>88.948999999999998</v>
      </c>
      <c r="N819" s="37">
        <v>86.081000000000003</v>
      </c>
      <c r="O819" s="37">
        <v>88.948999999999998</v>
      </c>
      <c r="P819" s="37">
        <v>975.92200000000003</v>
      </c>
    </row>
    <row r="820" spans="1:16" ht="12.75" customHeight="1" thickBot="1" x14ac:dyDescent="0.3">
      <c r="A820" s="140"/>
      <c r="B820" s="141"/>
      <c r="C820" s="37" t="s">
        <v>28</v>
      </c>
      <c r="D820" s="37">
        <v>0</v>
      </c>
      <c r="E820" s="37">
        <v>0</v>
      </c>
      <c r="F820" s="37">
        <v>0</v>
      </c>
      <c r="G820" s="37">
        <v>0</v>
      </c>
      <c r="H820" s="37">
        <v>0</v>
      </c>
      <c r="I820" s="37">
        <v>0</v>
      </c>
      <c r="J820" s="37">
        <v>0</v>
      </c>
      <c r="K820" s="37">
        <v>0</v>
      </c>
      <c r="L820" s="37">
        <v>0</v>
      </c>
      <c r="M820" s="37">
        <v>0</v>
      </c>
      <c r="N820" s="37">
        <v>0</v>
      </c>
      <c r="O820" s="37">
        <v>0</v>
      </c>
      <c r="P820" s="37">
        <v>0</v>
      </c>
    </row>
    <row r="821" spans="1:16" ht="12.75" customHeight="1" thickBot="1" x14ac:dyDescent="0.3">
      <c r="A821" s="140"/>
      <c r="B821" s="141"/>
      <c r="C821" s="37" t="s">
        <v>29</v>
      </c>
      <c r="D821" s="37">
        <v>0</v>
      </c>
      <c r="E821" s="37">
        <v>0</v>
      </c>
      <c r="F821" s="37">
        <v>0</v>
      </c>
      <c r="G821" s="37">
        <v>0</v>
      </c>
      <c r="H821" s="37">
        <v>0</v>
      </c>
      <c r="I821" s="37">
        <v>0</v>
      </c>
      <c r="J821" s="37">
        <v>0</v>
      </c>
      <c r="K821" s="37">
        <v>0</v>
      </c>
      <c r="L821" s="37">
        <v>0</v>
      </c>
      <c r="M821" s="37">
        <v>0</v>
      </c>
      <c r="N821" s="37">
        <v>0</v>
      </c>
      <c r="O821" s="37">
        <v>0</v>
      </c>
      <c r="P821" s="37">
        <v>0</v>
      </c>
    </row>
    <row r="822" spans="1:16" ht="12.75" customHeight="1" thickBot="1" x14ac:dyDescent="0.3">
      <c r="A822" s="140"/>
      <c r="B822" s="141"/>
      <c r="C822" s="37" t="s">
        <v>30</v>
      </c>
      <c r="D822" s="37">
        <v>0.53300000000000003</v>
      </c>
      <c r="E822" s="37">
        <v>0.45300000000000001</v>
      </c>
      <c r="F822" s="37">
        <v>0.45200000000000001</v>
      </c>
      <c r="G822" s="37">
        <v>0.23200000000000001</v>
      </c>
      <c r="H822" s="37">
        <v>3.5000000000000003E-2</v>
      </c>
      <c r="I822" s="37">
        <v>0</v>
      </c>
      <c r="J822" s="37">
        <v>0</v>
      </c>
      <c r="K822" s="37">
        <v>0</v>
      </c>
      <c r="L822" s="37">
        <v>0</v>
      </c>
      <c r="M822" s="37">
        <v>0.24399999999999999</v>
      </c>
      <c r="N822" s="37">
        <v>0.32400000000000001</v>
      </c>
      <c r="O822" s="37">
        <v>0.47</v>
      </c>
      <c r="P822" s="37">
        <v>2.7429999999999999</v>
      </c>
    </row>
    <row r="823" spans="1:16" ht="12.75" customHeight="1" thickBot="1" x14ac:dyDescent="0.3">
      <c r="A823" s="140"/>
      <c r="B823" s="141"/>
      <c r="C823" s="37" t="s">
        <v>31</v>
      </c>
      <c r="D823" s="37">
        <v>687.50300000000004</v>
      </c>
      <c r="E823" s="37">
        <v>598.79300000000001</v>
      </c>
      <c r="F823" s="37">
        <v>609.16399999999999</v>
      </c>
      <c r="G823" s="37">
        <v>388.01499999999999</v>
      </c>
      <c r="H823" s="37">
        <v>135.517</v>
      </c>
      <c r="I823" s="37">
        <v>41.668999999999997</v>
      </c>
      <c r="J823" s="37">
        <v>80.734999999999999</v>
      </c>
      <c r="K823" s="37">
        <v>80.734999999999999</v>
      </c>
      <c r="L823" s="37">
        <v>79.481999999999999</v>
      </c>
      <c r="M823" s="37">
        <v>405.07</v>
      </c>
      <c r="N823" s="37">
        <v>477.39400000000001</v>
      </c>
      <c r="O823" s="37">
        <v>625.65499999999997</v>
      </c>
      <c r="P823" s="37">
        <v>4209.732</v>
      </c>
    </row>
    <row r="824" spans="1:16" ht="12.75" customHeight="1" thickBot="1" x14ac:dyDescent="0.3">
      <c r="A824" s="163" t="s">
        <v>7</v>
      </c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  <c r="L824" s="164"/>
      <c r="M824" s="164"/>
      <c r="N824" s="164"/>
      <c r="O824" s="164"/>
      <c r="P824" s="165"/>
    </row>
    <row r="825" spans="1:16" ht="12.75" customHeight="1" thickBot="1" x14ac:dyDescent="0.3">
      <c r="A825" s="179" t="s">
        <v>8</v>
      </c>
      <c r="B825" s="183" t="s">
        <v>9</v>
      </c>
      <c r="C825" s="151"/>
      <c r="D825" s="188" t="s">
        <v>117</v>
      </c>
      <c r="E825" s="154"/>
      <c r="F825" s="154"/>
      <c r="G825" s="154"/>
      <c r="H825" s="154"/>
      <c r="I825" s="154"/>
      <c r="J825" s="154"/>
      <c r="K825" s="154"/>
      <c r="L825" s="154"/>
      <c r="M825" s="154"/>
      <c r="N825" s="154"/>
      <c r="O825" s="154"/>
      <c r="P825" s="155"/>
    </row>
    <row r="826" spans="1:16" ht="12.75" customHeight="1" thickBot="1" x14ac:dyDescent="0.3">
      <c r="A826" s="180"/>
      <c r="B826" s="182"/>
      <c r="C826" s="152"/>
      <c r="D826" s="36" t="s">
        <v>10</v>
      </c>
      <c r="E826" s="37" t="s">
        <v>11</v>
      </c>
      <c r="F826" s="35" t="s">
        <v>12</v>
      </c>
      <c r="G826" s="36" t="s">
        <v>13</v>
      </c>
      <c r="H826" s="35" t="s">
        <v>14</v>
      </c>
      <c r="I826" s="35" t="s">
        <v>15</v>
      </c>
      <c r="J826" s="35" t="s">
        <v>16</v>
      </c>
      <c r="K826" s="36" t="s">
        <v>17</v>
      </c>
      <c r="L826" s="37" t="s">
        <v>18</v>
      </c>
      <c r="M826" s="41" t="s">
        <v>19</v>
      </c>
      <c r="N826" s="36" t="s">
        <v>20</v>
      </c>
      <c r="O826" s="41" t="s">
        <v>21</v>
      </c>
      <c r="P826" s="35" t="s">
        <v>22</v>
      </c>
    </row>
    <row r="827" spans="1:16" ht="12.75" customHeight="1" thickBot="1" x14ac:dyDescent="0.3">
      <c r="A827" s="142">
        <v>1</v>
      </c>
      <c r="B827" s="151" t="s">
        <v>38</v>
      </c>
      <c r="C827" s="37" t="s">
        <v>26</v>
      </c>
      <c r="D827" s="37">
        <v>503.84899999999999</v>
      </c>
      <c r="E827" s="37">
        <v>433.14800000000002</v>
      </c>
      <c r="F827" s="37">
        <v>436.39400000000001</v>
      </c>
      <c r="G827" s="37">
        <v>248.81800000000001</v>
      </c>
      <c r="H827" s="37">
        <v>42.988999999999997</v>
      </c>
      <c r="I827" s="37">
        <v>0</v>
      </c>
      <c r="J827" s="37">
        <v>0</v>
      </c>
      <c r="K827" s="37">
        <v>0</v>
      </c>
      <c r="L827" s="37">
        <v>0</v>
      </c>
      <c r="M827" s="37">
        <v>260.661</v>
      </c>
      <c r="N827" s="37">
        <v>325.77600000000001</v>
      </c>
      <c r="O827" s="37">
        <v>450.59699999999998</v>
      </c>
      <c r="P827" s="37">
        <v>2702.232</v>
      </c>
    </row>
    <row r="828" spans="1:16" ht="12.75" customHeight="1" thickBot="1" x14ac:dyDescent="0.3">
      <c r="A828" s="143"/>
      <c r="B828" s="159"/>
      <c r="C828" s="37" t="s">
        <v>27</v>
      </c>
      <c r="D828" s="37">
        <v>0</v>
      </c>
      <c r="E828" s="37">
        <v>0</v>
      </c>
      <c r="F828" s="37">
        <v>0</v>
      </c>
      <c r="G828" s="37">
        <v>0</v>
      </c>
      <c r="H828" s="37">
        <v>0</v>
      </c>
      <c r="I828" s="37">
        <v>0</v>
      </c>
      <c r="J828" s="37">
        <v>0</v>
      </c>
      <c r="K828" s="37">
        <v>0</v>
      </c>
      <c r="L828" s="37">
        <v>0</v>
      </c>
      <c r="M828" s="37">
        <v>0</v>
      </c>
      <c r="N828" s="37">
        <v>0</v>
      </c>
      <c r="O828" s="37">
        <v>0</v>
      </c>
      <c r="P828" s="37">
        <v>0</v>
      </c>
    </row>
    <row r="829" spans="1:16" ht="12.75" customHeight="1" thickBot="1" x14ac:dyDescent="0.3">
      <c r="A829" s="143"/>
      <c r="B829" s="159"/>
      <c r="C829" s="37" t="s">
        <v>28</v>
      </c>
      <c r="D829" s="37">
        <v>1.8009999999999999</v>
      </c>
      <c r="E829" s="37">
        <v>1.5309999999999999</v>
      </c>
      <c r="F829" s="37">
        <v>1.5289999999999999</v>
      </c>
      <c r="G829" s="37">
        <v>0.78200000000000003</v>
      </c>
      <c r="H829" s="37">
        <v>0.114</v>
      </c>
      <c r="I829" s="37">
        <v>0</v>
      </c>
      <c r="J829" s="37">
        <v>0</v>
      </c>
      <c r="K829" s="37">
        <v>0</v>
      </c>
      <c r="L829" s="37">
        <v>0</v>
      </c>
      <c r="M829" s="37">
        <v>0.82199999999999995</v>
      </c>
      <c r="N829" s="37">
        <v>1.091</v>
      </c>
      <c r="O829" s="37">
        <v>1.587</v>
      </c>
      <c r="P829" s="37">
        <v>9.2569999999999997</v>
      </c>
    </row>
    <row r="830" spans="1:16" ht="12.75" customHeight="1" thickBot="1" x14ac:dyDescent="0.3">
      <c r="A830" s="143"/>
      <c r="B830" s="159"/>
      <c r="C830" s="37" t="s">
        <v>29</v>
      </c>
      <c r="D830" s="37">
        <v>0</v>
      </c>
      <c r="E830" s="37">
        <v>0</v>
      </c>
      <c r="F830" s="37">
        <v>0</v>
      </c>
      <c r="G830" s="37">
        <v>0</v>
      </c>
      <c r="H830" s="37">
        <v>0</v>
      </c>
      <c r="I830" s="37">
        <v>0</v>
      </c>
      <c r="J830" s="37">
        <v>0</v>
      </c>
      <c r="K830" s="37">
        <v>0</v>
      </c>
      <c r="L830" s="37">
        <v>0</v>
      </c>
      <c r="M830" s="37">
        <v>0</v>
      </c>
      <c r="N830" s="37">
        <v>0</v>
      </c>
      <c r="O830" s="37">
        <v>0</v>
      </c>
      <c r="P830" s="37">
        <v>0</v>
      </c>
    </row>
    <row r="831" spans="1:16" ht="12.75" customHeight="1" thickBot="1" x14ac:dyDescent="0.3">
      <c r="A831" s="143"/>
      <c r="B831" s="159"/>
      <c r="C831" s="37" t="s">
        <v>30</v>
      </c>
      <c r="D831" s="37">
        <v>0.13500000000000001</v>
      </c>
      <c r="E831" s="37">
        <v>0.11700000000000001</v>
      </c>
      <c r="F831" s="37">
        <v>0.11700000000000001</v>
      </c>
      <c r="G831" s="37">
        <v>6.9000000000000006E-2</v>
      </c>
      <c r="H831" s="37">
        <v>1.2E-2</v>
      </c>
      <c r="I831" s="37">
        <v>0</v>
      </c>
      <c r="J831" s="37">
        <v>0</v>
      </c>
      <c r="K831" s="37">
        <v>0</v>
      </c>
      <c r="L831" s="37">
        <v>0</v>
      </c>
      <c r="M831" s="37">
        <v>7.1999999999999995E-2</v>
      </c>
      <c r="N831" s="37">
        <v>8.8999999999999996E-2</v>
      </c>
      <c r="O831" s="37">
        <v>0.121</v>
      </c>
      <c r="P831" s="37">
        <v>0.73199999999999998</v>
      </c>
    </row>
    <row r="832" spans="1:16" ht="12.75" customHeight="1" thickBot="1" x14ac:dyDescent="0.3">
      <c r="A832" s="143"/>
      <c r="B832" s="159"/>
      <c r="C832" s="37" t="s">
        <v>31</v>
      </c>
      <c r="D832" s="37">
        <v>505.78500000000003</v>
      </c>
      <c r="E832" s="37">
        <v>434.79599999999999</v>
      </c>
      <c r="F832" s="37">
        <v>438.04</v>
      </c>
      <c r="G832" s="37">
        <v>249.66900000000001</v>
      </c>
      <c r="H832" s="37">
        <v>43.115000000000002</v>
      </c>
      <c r="I832" s="37">
        <v>0</v>
      </c>
      <c r="J832" s="37">
        <v>0</v>
      </c>
      <c r="K832" s="37">
        <v>0</v>
      </c>
      <c r="L832" s="37">
        <v>0</v>
      </c>
      <c r="M832" s="37">
        <v>261.55500000000001</v>
      </c>
      <c r="N832" s="37">
        <v>326.95600000000002</v>
      </c>
      <c r="O832" s="37">
        <v>452.30500000000001</v>
      </c>
      <c r="P832" s="37">
        <v>2712.221</v>
      </c>
    </row>
    <row r="833" spans="1:16" ht="12.75" customHeight="1" thickBot="1" x14ac:dyDescent="0.3">
      <c r="A833" s="142">
        <v>2</v>
      </c>
      <c r="B833" s="151" t="s">
        <v>0</v>
      </c>
      <c r="C833" s="37" t="s">
        <v>26</v>
      </c>
      <c r="D833" s="37">
        <v>48.468000000000004</v>
      </c>
      <c r="E833" s="37">
        <v>40.811</v>
      </c>
      <c r="F833" s="37">
        <v>40.466000000000001</v>
      </c>
      <c r="G833" s="37">
        <v>18.574999999999999</v>
      </c>
      <c r="H833" s="37">
        <v>2.181</v>
      </c>
      <c r="I833" s="37">
        <v>0</v>
      </c>
      <c r="J833" s="37">
        <v>0</v>
      </c>
      <c r="K833" s="37">
        <v>0</v>
      </c>
      <c r="L833" s="37">
        <v>0</v>
      </c>
      <c r="M833" s="37">
        <v>19.616</v>
      </c>
      <c r="N833" s="37">
        <v>27.704999999999998</v>
      </c>
      <c r="O833" s="37">
        <v>42.151000000000003</v>
      </c>
      <c r="P833" s="37">
        <v>239.97300000000001</v>
      </c>
    </row>
    <row r="834" spans="1:16" ht="12.75" customHeight="1" thickBot="1" x14ac:dyDescent="0.3">
      <c r="A834" s="143"/>
      <c r="B834" s="159"/>
      <c r="C834" s="37" t="s">
        <v>27</v>
      </c>
      <c r="D834" s="37">
        <v>0</v>
      </c>
      <c r="E834" s="37">
        <v>0</v>
      </c>
      <c r="F834" s="37">
        <v>0</v>
      </c>
      <c r="G834" s="37">
        <v>0</v>
      </c>
      <c r="H834" s="37">
        <v>0</v>
      </c>
      <c r="I834" s="37">
        <v>0</v>
      </c>
      <c r="J834" s="37">
        <v>0</v>
      </c>
      <c r="K834" s="37">
        <v>0</v>
      </c>
      <c r="L834" s="37">
        <v>0</v>
      </c>
      <c r="M834" s="37">
        <v>0</v>
      </c>
      <c r="N834" s="37">
        <v>0</v>
      </c>
      <c r="O834" s="37">
        <v>0</v>
      </c>
      <c r="P834" s="37">
        <v>0</v>
      </c>
    </row>
    <row r="835" spans="1:16" ht="12.75" customHeight="1" thickBot="1" x14ac:dyDescent="0.3">
      <c r="A835" s="143"/>
      <c r="B835" s="159"/>
      <c r="C835" s="37" t="s">
        <v>28</v>
      </c>
      <c r="D835" s="37">
        <v>0</v>
      </c>
      <c r="E835" s="37">
        <v>0</v>
      </c>
      <c r="F835" s="37">
        <v>0</v>
      </c>
      <c r="G835" s="37">
        <v>0</v>
      </c>
      <c r="H835" s="37">
        <v>0</v>
      </c>
      <c r="I835" s="37">
        <v>0</v>
      </c>
      <c r="J835" s="37">
        <v>0</v>
      </c>
      <c r="K835" s="37">
        <v>0</v>
      </c>
      <c r="L835" s="37">
        <v>0</v>
      </c>
      <c r="M835" s="37">
        <v>0</v>
      </c>
      <c r="N835" s="37">
        <v>0</v>
      </c>
      <c r="O835" s="37">
        <v>0</v>
      </c>
      <c r="P835" s="37">
        <v>0</v>
      </c>
    </row>
    <row r="836" spans="1:16" ht="12.75" customHeight="1" thickBot="1" x14ac:dyDescent="0.3">
      <c r="A836" s="143"/>
      <c r="B836" s="159"/>
      <c r="C836" s="37" t="s">
        <v>29</v>
      </c>
      <c r="D836" s="37">
        <v>0</v>
      </c>
      <c r="E836" s="37">
        <v>0</v>
      </c>
      <c r="F836" s="37">
        <v>0</v>
      </c>
      <c r="G836" s="37">
        <v>0</v>
      </c>
      <c r="H836" s="37">
        <v>0</v>
      </c>
      <c r="I836" s="37">
        <v>0</v>
      </c>
      <c r="J836" s="37">
        <v>0</v>
      </c>
      <c r="K836" s="37">
        <v>0</v>
      </c>
      <c r="L836" s="37">
        <v>0</v>
      </c>
      <c r="M836" s="37">
        <v>0</v>
      </c>
      <c r="N836" s="37">
        <v>0</v>
      </c>
      <c r="O836" s="37">
        <v>0</v>
      </c>
      <c r="P836" s="37">
        <v>0</v>
      </c>
    </row>
    <row r="837" spans="1:16" ht="12.75" customHeight="1" thickBot="1" x14ac:dyDescent="0.3">
      <c r="A837" s="143"/>
      <c r="B837" s="159"/>
      <c r="C837" s="37" t="s">
        <v>30</v>
      </c>
      <c r="D837" s="37">
        <v>1.454</v>
      </c>
      <c r="E837" s="37">
        <v>1.224</v>
      </c>
      <c r="F837" s="37">
        <v>1.2130000000000001</v>
      </c>
      <c r="G837" s="37">
        <v>0.55700000000000005</v>
      </c>
      <c r="H837" s="37">
        <v>6.5000000000000002E-2</v>
      </c>
      <c r="I837" s="37">
        <v>0</v>
      </c>
      <c r="J837" s="37">
        <v>0</v>
      </c>
      <c r="K837" s="37">
        <v>0</v>
      </c>
      <c r="L837" s="37">
        <v>0</v>
      </c>
      <c r="M837" s="37">
        <v>0.58799999999999997</v>
      </c>
      <c r="N837" s="37">
        <v>0.83099999999999996</v>
      </c>
      <c r="O837" s="37">
        <v>1.264</v>
      </c>
      <c r="P837" s="37">
        <v>7.1959999999999997</v>
      </c>
    </row>
    <row r="838" spans="1:16" ht="12.75" customHeight="1" thickBot="1" x14ac:dyDescent="0.3">
      <c r="A838" s="143"/>
      <c r="B838" s="159"/>
      <c r="C838" s="37" t="s">
        <v>31</v>
      </c>
      <c r="D838" s="37">
        <v>49.921999999999997</v>
      </c>
      <c r="E838" s="37">
        <v>42.034999999999997</v>
      </c>
      <c r="F838" s="37">
        <v>41.679000000000002</v>
      </c>
      <c r="G838" s="37">
        <v>19.132000000000001</v>
      </c>
      <c r="H838" s="37">
        <v>2.246</v>
      </c>
      <c r="I838" s="37">
        <v>0</v>
      </c>
      <c r="J838" s="37">
        <v>0</v>
      </c>
      <c r="K838" s="37">
        <v>0</v>
      </c>
      <c r="L838" s="37">
        <v>0</v>
      </c>
      <c r="M838" s="37">
        <v>20.204000000000001</v>
      </c>
      <c r="N838" s="37">
        <v>28.536000000000001</v>
      </c>
      <c r="O838" s="37">
        <v>43.414999999999999</v>
      </c>
      <c r="P838" s="37">
        <v>247.16900000000001</v>
      </c>
    </row>
    <row r="839" spans="1:16" ht="12.75" customHeight="1" thickBot="1" x14ac:dyDescent="0.3">
      <c r="A839" s="142">
        <v>3</v>
      </c>
      <c r="B839" s="151" t="s">
        <v>25</v>
      </c>
      <c r="C839" s="37" t="s">
        <v>26</v>
      </c>
      <c r="D839" s="37">
        <v>5195.0140000000001</v>
      </c>
      <c r="E839" s="37">
        <v>4477.058</v>
      </c>
      <c r="F839" s="37">
        <v>4518.9549999999999</v>
      </c>
      <c r="G839" s="37">
        <v>2634.2370000000001</v>
      </c>
      <c r="H839" s="37">
        <v>468.31</v>
      </c>
      <c r="I839" s="37">
        <v>0</v>
      </c>
      <c r="J839" s="37">
        <v>0</v>
      </c>
      <c r="K839" s="37">
        <v>0</v>
      </c>
      <c r="L839" s="37">
        <v>0</v>
      </c>
      <c r="M839" s="37">
        <f>2757.63+4.86</f>
        <v>2762.4900000000002</v>
      </c>
      <c r="N839" s="37">
        <f>3405.572+8.576</f>
        <v>3414.1480000000001</v>
      </c>
      <c r="O839" s="37">
        <v>4661.2879999999996</v>
      </c>
      <c r="P839" s="37">
        <f>D839+E839+F839+G839+H839+I839+J839+K839+L839+M839+N839+O839</f>
        <v>28131.500000000004</v>
      </c>
    </row>
    <row r="840" spans="1:16" ht="12.75" customHeight="1" thickBot="1" x14ac:dyDescent="0.3">
      <c r="A840" s="143"/>
      <c r="B840" s="159"/>
      <c r="C840" s="37" t="s">
        <v>27</v>
      </c>
      <c r="D840" s="37">
        <v>0</v>
      </c>
      <c r="E840" s="37">
        <v>0</v>
      </c>
      <c r="F840" s="37">
        <v>0</v>
      </c>
      <c r="G840" s="37">
        <v>0</v>
      </c>
      <c r="H840" s="37">
        <v>0</v>
      </c>
      <c r="I840" s="37">
        <v>0</v>
      </c>
      <c r="J840" s="37">
        <v>0</v>
      </c>
      <c r="K840" s="37">
        <v>0</v>
      </c>
      <c r="L840" s="37">
        <v>0</v>
      </c>
      <c r="M840" s="37">
        <v>0</v>
      </c>
      <c r="N840" s="37">
        <v>0</v>
      </c>
      <c r="O840" s="37">
        <v>0</v>
      </c>
      <c r="P840" s="37">
        <v>0</v>
      </c>
    </row>
    <row r="841" spans="1:16" ht="12.75" customHeight="1" thickBot="1" x14ac:dyDescent="0.3">
      <c r="A841" s="143"/>
      <c r="B841" s="159"/>
      <c r="C841" s="37" t="s">
        <v>28</v>
      </c>
      <c r="D841" s="37">
        <v>0</v>
      </c>
      <c r="E841" s="37">
        <v>0</v>
      </c>
      <c r="F841" s="37">
        <v>0</v>
      </c>
      <c r="G841" s="37">
        <v>0</v>
      </c>
      <c r="H841" s="37">
        <v>0</v>
      </c>
      <c r="I841" s="37">
        <v>0</v>
      </c>
      <c r="J841" s="37">
        <v>0</v>
      </c>
      <c r="K841" s="37">
        <v>0</v>
      </c>
      <c r="L841" s="37">
        <v>0</v>
      </c>
      <c r="M841" s="37">
        <v>0</v>
      </c>
      <c r="N841" s="37">
        <v>0</v>
      </c>
      <c r="O841" s="37">
        <v>0</v>
      </c>
      <c r="P841" s="37">
        <f>D841+E841+F841+G841+H841+I841+J841+K841+L841+M841+N841+O841</f>
        <v>0</v>
      </c>
    </row>
    <row r="842" spans="1:16" ht="12.75" customHeight="1" thickBot="1" x14ac:dyDescent="0.3">
      <c r="A842" s="143"/>
      <c r="B842" s="159"/>
      <c r="C842" s="37" t="s">
        <v>29</v>
      </c>
      <c r="D842" s="37">
        <v>0</v>
      </c>
      <c r="E842" s="37">
        <v>0</v>
      </c>
      <c r="F842" s="37">
        <v>0</v>
      </c>
      <c r="G842" s="37">
        <v>0</v>
      </c>
      <c r="H842" s="37">
        <v>0</v>
      </c>
      <c r="I842" s="37">
        <v>0</v>
      </c>
      <c r="J842" s="37">
        <v>0</v>
      </c>
      <c r="K842" s="37">
        <v>0</v>
      </c>
      <c r="L842" s="37">
        <v>0</v>
      </c>
      <c r="M842" s="37">
        <v>0</v>
      </c>
      <c r="N842" s="37">
        <v>0</v>
      </c>
      <c r="O842" s="37">
        <v>0</v>
      </c>
      <c r="P842" s="37">
        <f>D842+E842+F842+G842+H842+I842+J842+K842+L842+M842+N842+O842</f>
        <v>0</v>
      </c>
    </row>
    <row r="843" spans="1:16" ht="12.75" customHeight="1" thickBot="1" x14ac:dyDescent="0.3">
      <c r="A843" s="143"/>
      <c r="B843" s="159"/>
      <c r="C843" s="37" t="s">
        <v>30</v>
      </c>
      <c r="D843" s="37">
        <v>0</v>
      </c>
      <c r="E843" s="37">
        <v>0</v>
      </c>
      <c r="F843" s="37">
        <v>0</v>
      </c>
      <c r="G843" s="37">
        <v>0</v>
      </c>
      <c r="H843" s="37">
        <v>0</v>
      </c>
      <c r="I843" s="37">
        <v>0</v>
      </c>
      <c r="J843" s="37">
        <v>0</v>
      </c>
      <c r="K843" s="37">
        <v>0</v>
      </c>
      <c r="L843" s="37">
        <v>0</v>
      </c>
      <c r="M843" s="37">
        <v>0</v>
      </c>
      <c r="N843" s="37">
        <v>0</v>
      </c>
      <c r="O843" s="37">
        <v>0</v>
      </c>
      <c r="P843" s="37">
        <f>D843+E843+F843+G843+H843+I843+J843+K843+L843+M843+N843+O843</f>
        <v>0</v>
      </c>
    </row>
    <row r="844" spans="1:16" ht="12.75" customHeight="1" thickBot="1" x14ac:dyDescent="0.3">
      <c r="A844" s="143"/>
      <c r="B844" s="159"/>
      <c r="C844" s="37" t="s">
        <v>31</v>
      </c>
      <c r="D844" s="37">
        <f>SUM(D839:D843)</f>
        <v>5195.0140000000001</v>
      </c>
      <c r="E844" s="37">
        <f t="shared" ref="E844:L844" si="28">SUM(E839:E843)</f>
        <v>4477.058</v>
      </c>
      <c r="F844" s="37">
        <f t="shared" si="28"/>
        <v>4518.9549999999999</v>
      </c>
      <c r="G844" s="37">
        <f t="shared" si="28"/>
        <v>2634.2370000000001</v>
      </c>
      <c r="H844" s="37">
        <f t="shared" si="28"/>
        <v>468.31</v>
      </c>
      <c r="I844" s="37">
        <f t="shared" si="28"/>
        <v>0</v>
      </c>
      <c r="J844" s="37">
        <f t="shared" si="28"/>
        <v>0</v>
      </c>
      <c r="K844" s="37">
        <f t="shared" si="28"/>
        <v>0</v>
      </c>
      <c r="L844" s="37">
        <f t="shared" si="28"/>
        <v>0</v>
      </c>
      <c r="M844" s="37">
        <f>SUM(M839:M843)</f>
        <v>2762.4900000000002</v>
      </c>
      <c r="N844" s="37">
        <f>SUM(N839:N843)</f>
        <v>3414.1480000000001</v>
      </c>
      <c r="O844" s="37">
        <f>SUM(O839:O843)</f>
        <v>4661.2879999999996</v>
      </c>
      <c r="P844" s="37">
        <f>D844+E844+F844+G844+H844+I844+J844+K844+L844+M844+N844+O844</f>
        <v>28131.500000000004</v>
      </c>
    </row>
    <row r="845" spans="1:16" ht="12.75" customHeight="1" thickBot="1" x14ac:dyDescent="0.3">
      <c r="A845" s="142">
        <v>4</v>
      </c>
      <c r="B845" s="151" t="s">
        <v>1</v>
      </c>
      <c r="C845" s="37" t="s">
        <v>26</v>
      </c>
      <c r="D845" s="37">
        <v>471.24299999999999</v>
      </c>
      <c r="E845" s="37">
        <v>406.12</v>
      </c>
      <c r="F845" s="37">
        <v>409.91800000000001</v>
      </c>
      <c r="G845" s="37">
        <v>238.95400000000001</v>
      </c>
      <c r="H845" s="37">
        <v>42.481000000000002</v>
      </c>
      <c r="I845" s="37">
        <v>0</v>
      </c>
      <c r="J845" s="37">
        <v>0</v>
      </c>
      <c r="K845" s="37">
        <v>0</v>
      </c>
      <c r="L845" s="37">
        <v>0</v>
      </c>
      <c r="M845" s="37">
        <v>250.14500000000001</v>
      </c>
      <c r="N845" s="37">
        <v>308.92399999999998</v>
      </c>
      <c r="O845" s="37">
        <v>422.83100000000002</v>
      </c>
      <c r="P845" s="37">
        <v>2550.616</v>
      </c>
    </row>
    <row r="846" spans="1:16" ht="12.75" customHeight="1" thickBot="1" x14ac:dyDescent="0.3">
      <c r="A846" s="143"/>
      <c r="B846" s="159"/>
      <c r="C846" s="37" t="s">
        <v>27</v>
      </c>
      <c r="D846" s="37">
        <v>0</v>
      </c>
      <c r="E846" s="37">
        <v>0</v>
      </c>
      <c r="F846" s="37">
        <v>0</v>
      </c>
      <c r="G846" s="37">
        <v>0</v>
      </c>
      <c r="H846" s="37">
        <v>0</v>
      </c>
      <c r="I846" s="37">
        <v>0</v>
      </c>
      <c r="J846" s="37">
        <v>0</v>
      </c>
      <c r="K846" s="37">
        <v>0</v>
      </c>
      <c r="L846" s="37">
        <v>0</v>
      </c>
      <c r="M846" s="37">
        <v>0</v>
      </c>
      <c r="N846" s="37">
        <v>0</v>
      </c>
      <c r="O846" s="37">
        <v>0</v>
      </c>
      <c r="P846" s="37">
        <v>0</v>
      </c>
    </row>
    <row r="847" spans="1:16" ht="12.75" customHeight="1" thickBot="1" x14ac:dyDescent="0.3">
      <c r="A847" s="143"/>
      <c r="B847" s="159"/>
      <c r="C847" s="37" t="s">
        <v>28</v>
      </c>
      <c r="D847" s="37">
        <v>0</v>
      </c>
      <c r="E847" s="37">
        <v>0</v>
      </c>
      <c r="F847" s="37">
        <v>0</v>
      </c>
      <c r="G847" s="37">
        <v>0</v>
      </c>
      <c r="H847" s="37">
        <v>0</v>
      </c>
      <c r="I847" s="37">
        <v>0</v>
      </c>
      <c r="J847" s="37">
        <v>0</v>
      </c>
      <c r="K847" s="37">
        <v>0</v>
      </c>
      <c r="L847" s="37">
        <v>0</v>
      </c>
      <c r="M847" s="37">
        <v>0</v>
      </c>
      <c r="N847" s="37">
        <v>0</v>
      </c>
      <c r="O847" s="37">
        <v>0</v>
      </c>
      <c r="P847" s="37">
        <v>0</v>
      </c>
    </row>
    <row r="848" spans="1:16" ht="12.75" customHeight="1" thickBot="1" x14ac:dyDescent="0.3">
      <c r="A848" s="143"/>
      <c r="B848" s="159"/>
      <c r="C848" s="37" t="s">
        <v>29</v>
      </c>
      <c r="D848" s="37">
        <v>0</v>
      </c>
      <c r="E848" s="37">
        <v>0</v>
      </c>
      <c r="F848" s="37">
        <v>0</v>
      </c>
      <c r="G848" s="37">
        <v>0</v>
      </c>
      <c r="H848" s="37">
        <v>0</v>
      </c>
      <c r="I848" s="37">
        <v>0</v>
      </c>
      <c r="J848" s="37">
        <v>0</v>
      </c>
      <c r="K848" s="37">
        <v>0</v>
      </c>
      <c r="L848" s="37">
        <v>0</v>
      </c>
      <c r="M848" s="37">
        <v>0</v>
      </c>
      <c r="N848" s="37">
        <v>0</v>
      </c>
      <c r="O848" s="37">
        <v>0</v>
      </c>
      <c r="P848" s="37">
        <v>0</v>
      </c>
    </row>
    <row r="849" spans="1:26" ht="12.75" customHeight="1" thickBot="1" x14ac:dyDescent="0.3">
      <c r="A849" s="143"/>
      <c r="B849" s="159"/>
      <c r="C849" s="37" t="s">
        <v>30</v>
      </c>
      <c r="D849" s="37">
        <v>0</v>
      </c>
      <c r="E849" s="37">
        <v>0</v>
      </c>
      <c r="F849" s="37">
        <v>0</v>
      </c>
      <c r="G849" s="37">
        <v>0</v>
      </c>
      <c r="H849" s="37">
        <v>0</v>
      </c>
      <c r="I849" s="37">
        <v>0</v>
      </c>
      <c r="J849" s="37">
        <v>0</v>
      </c>
      <c r="K849" s="37">
        <v>0</v>
      </c>
      <c r="L849" s="37">
        <v>0</v>
      </c>
      <c r="M849" s="37">
        <v>0</v>
      </c>
      <c r="N849" s="37">
        <v>0</v>
      </c>
      <c r="O849" s="37">
        <v>0</v>
      </c>
      <c r="P849" s="37">
        <v>0</v>
      </c>
    </row>
    <row r="850" spans="1:26" ht="12.75" customHeight="1" thickBot="1" x14ac:dyDescent="0.3">
      <c r="A850" s="143"/>
      <c r="B850" s="159"/>
      <c r="C850" s="37" t="s">
        <v>31</v>
      </c>
      <c r="D850" s="37">
        <v>471.24299999999999</v>
      </c>
      <c r="E850" s="37">
        <v>406.12</v>
      </c>
      <c r="F850" s="37">
        <v>409.91800000000001</v>
      </c>
      <c r="G850" s="37">
        <v>238.95400000000001</v>
      </c>
      <c r="H850" s="37">
        <v>42.481000000000002</v>
      </c>
      <c r="I850" s="37">
        <v>0</v>
      </c>
      <c r="J850" s="37">
        <v>0</v>
      </c>
      <c r="K850" s="37">
        <v>0</v>
      </c>
      <c r="L850" s="37">
        <v>0</v>
      </c>
      <c r="M850" s="37">
        <v>250.14500000000001</v>
      </c>
      <c r="N850" s="37">
        <v>308.92399999999998</v>
      </c>
      <c r="O850" s="37">
        <v>422.83100000000002</v>
      </c>
      <c r="P850" s="37">
        <v>2550.616</v>
      </c>
    </row>
    <row r="851" spans="1:26" ht="12.75" customHeight="1" thickBot="1" x14ac:dyDescent="0.3">
      <c r="A851" s="142">
        <v>5</v>
      </c>
      <c r="B851" s="151" t="s">
        <v>46</v>
      </c>
      <c r="C851" s="37" t="s">
        <v>26</v>
      </c>
      <c r="D851" s="37">
        <v>12.175000000000001</v>
      </c>
      <c r="E851" s="37">
        <v>10.492000000000001</v>
      </c>
      <c r="F851" s="37">
        <v>10.59</v>
      </c>
      <c r="G851" s="37">
        <v>6.1740000000000004</v>
      </c>
      <c r="H851" s="37">
        <v>1.097</v>
      </c>
      <c r="I851" s="37">
        <v>0</v>
      </c>
      <c r="J851" s="37">
        <v>0</v>
      </c>
      <c r="K851" s="37">
        <v>0</v>
      </c>
      <c r="L851" s="37">
        <v>0</v>
      </c>
      <c r="M851" s="37">
        <v>6.4640000000000004</v>
      </c>
      <c r="N851" s="37">
        <v>7.9820000000000002</v>
      </c>
      <c r="O851" s="37">
        <v>10.923999999999999</v>
      </c>
      <c r="P851" s="37">
        <f t="shared" ref="P851:P856" si="29">D851+E851+F851+G851+H851+I851+J851+K851+L851+M851+N851+O851</f>
        <v>65.897999999999996</v>
      </c>
      <c r="S851" s="3" t="s">
        <v>71</v>
      </c>
      <c r="U851"/>
      <c r="V851" s="24"/>
      <c r="W851" s="31" t="s">
        <v>99</v>
      </c>
      <c r="X851" s="1"/>
      <c r="Y851" s="1"/>
      <c r="Z851" s="1"/>
    </row>
    <row r="852" spans="1:26" ht="12.75" customHeight="1" thickBot="1" x14ac:dyDescent="0.3">
      <c r="A852" s="143"/>
      <c r="B852" s="159"/>
      <c r="C852" s="37" t="s">
        <v>27</v>
      </c>
      <c r="D852" s="37">
        <v>0</v>
      </c>
      <c r="E852" s="37">
        <v>0</v>
      </c>
      <c r="F852" s="37">
        <v>0</v>
      </c>
      <c r="G852" s="37">
        <v>0</v>
      </c>
      <c r="H852" s="37">
        <v>0</v>
      </c>
      <c r="I852" s="37">
        <v>0</v>
      </c>
      <c r="J852" s="37">
        <v>0</v>
      </c>
      <c r="K852" s="37">
        <v>0</v>
      </c>
      <c r="L852" s="37">
        <v>0</v>
      </c>
      <c r="M852" s="37">
        <v>0</v>
      </c>
      <c r="N852" s="37">
        <v>0</v>
      </c>
      <c r="O852" s="37">
        <v>0</v>
      </c>
      <c r="P852" s="37">
        <v>0</v>
      </c>
      <c r="U852"/>
      <c r="V852" s="25" t="s">
        <v>73</v>
      </c>
      <c r="W852" s="32">
        <v>4.8600000000000003</v>
      </c>
      <c r="X852" s="4"/>
      <c r="Y852" s="5">
        <v>91.522765814268496</v>
      </c>
      <c r="Z852" s="5">
        <v>1360.11</v>
      </c>
    </row>
    <row r="853" spans="1:26" ht="12.75" customHeight="1" thickBot="1" x14ac:dyDescent="0.3">
      <c r="A853" s="143"/>
      <c r="B853" s="159"/>
      <c r="C853" s="37" t="s">
        <v>28</v>
      </c>
      <c r="D853" s="37">
        <v>0</v>
      </c>
      <c r="E853" s="37">
        <v>0</v>
      </c>
      <c r="F853" s="37">
        <v>0</v>
      </c>
      <c r="G853" s="37">
        <v>0</v>
      </c>
      <c r="H853" s="37">
        <v>0</v>
      </c>
      <c r="I853" s="37">
        <v>0</v>
      </c>
      <c r="J853" s="37">
        <v>0</v>
      </c>
      <c r="K853" s="37">
        <v>0</v>
      </c>
      <c r="L853" s="37">
        <v>0</v>
      </c>
      <c r="M853" s="37">
        <v>0</v>
      </c>
      <c r="N853" s="37">
        <v>0</v>
      </c>
      <c r="O853" s="37">
        <v>0</v>
      </c>
      <c r="P853" s="37">
        <f t="shared" si="29"/>
        <v>0</v>
      </c>
      <c r="U853"/>
      <c r="V853" s="25" t="s">
        <v>74</v>
      </c>
      <c r="W853" s="32">
        <v>8.5760000000000005</v>
      </c>
      <c r="X853" s="4"/>
      <c r="Y853" s="5">
        <v>161.52124899055343</v>
      </c>
      <c r="Z853" s="5">
        <v>2400.1799999999998</v>
      </c>
    </row>
    <row r="854" spans="1:26" ht="12.75" customHeight="1" thickBot="1" x14ac:dyDescent="0.3">
      <c r="A854" s="143"/>
      <c r="B854" s="159"/>
      <c r="C854" s="37" t="s">
        <v>29</v>
      </c>
      <c r="D854" s="37">
        <v>0</v>
      </c>
      <c r="E854" s="37">
        <v>0</v>
      </c>
      <c r="F854" s="37">
        <v>0</v>
      </c>
      <c r="G854" s="37">
        <v>0</v>
      </c>
      <c r="H854" s="37">
        <v>0</v>
      </c>
      <c r="I854" s="37">
        <v>0</v>
      </c>
      <c r="J854" s="37">
        <v>0</v>
      </c>
      <c r="K854" s="37">
        <v>0</v>
      </c>
      <c r="L854" s="37">
        <v>0</v>
      </c>
      <c r="M854" s="37">
        <v>0</v>
      </c>
      <c r="N854" s="37">
        <v>0</v>
      </c>
      <c r="O854" s="37">
        <v>0</v>
      </c>
      <c r="P854" s="37">
        <f t="shared" si="29"/>
        <v>0</v>
      </c>
      <c r="U854"/>
      <c r="V854" s="25"/>
      <c r="W854" s="32" t="s">
        <v>75</v>
      </c>
      <c r="X854" s="4" t="s">
        <v>76</v>
      </c>
      <c r="Y854" s="33" t="s">
        <v>77</v>
      </c>
      <c r="Z854" s="34"/>
    </row>
    <row r="855" spans="1:26" ht="12.75" customHeight="1" thickBot="1" x14ac:dyDescent="0.3">
      <c r="A855" s="143"/>
      <c r="B855" s="159"/>
      <c r="C855" s="37" t="s">
        <v>30</v>
      </c>
      <c r="D855" s="37">
        <v>0.13</v>
      </c>
      <c r="E855" s="37">
        <v>0.112</v>
      </c>
      <c r="F855" s="37">
        <v>0.113</v>
      </c>
      <c r="G855" s="37">
        <v>6.6000000000000003E-2</v>
      </c>
      <c r="H855" s="37">
        <v>1.2E-2</v>
      </c>
      <c r="I855" s="37">
        <v>0</v>
      </c>
      <c r="J855" s="37">
        <v>0</v>
      </c>
      <c r="K855" s="37">
        <v>0</v>
      </c>
      <c r="L855" s="37">
        <v>0</v>
      </c>
      <c r="M855" s="37">
        <v>6.9000000000000006E-2</v>
      </c>
      <c r="N855" s="37">
        <v>8.5000000000000006E-2</v>
      </c>
      <c r="O855" s="37">
        <v>0.11700000000000001</v>
      </c>
      <c r="P855" s="37">
        <f t="shared" si="29"/>
        <v>0.70399999999999996</v>
      </c>
    </row>
    <row r="856" spans="1:26" ht="12.75" customHeight="1" thickBot="1" x14ac:dyDescent="0.3">
      <c r="A856" s="143"/>
      <c r="B856" s="159"/>
      <c r="C856" s="37" t="s">
        <v>31</v>
      </c>
      <c r="D856" s="37">
        <f>SUM(D851:D855)</f>
        <v>12.305000000000001</v>
      </c>
      <c r="E856" s="37">
        <f t="shared" ref="E856:O856" si="30">SUM(E851:E855)</f>
        <v>10.604000000000001</v>
      </c>
      <c r="F856" s="37">
        <f t="shared" si="30"/>
        <v>10.702999999999999</v>
      </c>
      <c r="G856" s="37">
        <f t="shared" si="30"/>
        <v>6.24</v>
      </c>
      <c r="H856" s="37">
        <f t="shared" si="30"/>
        <v>1.109</v>
      </c>
      <c r="I856" s="37">
        <f t="shared" si="30"/>
        <v>0</v>
      </c>
      <c r="J856" s="37">
        <f t="shared" si="30"/>
        <v>0</v>
      </c>
      <c r="K856" s="37">
        <f t="shared" si="30"/>
        <v>0</v>
      </c>
      <c r="L856" s="37">
        <f t="shared" si="30"/>
        <v>0</v>
      </c>
      <c r="M856" s="37">
        <f t="shared" si="30"/>
        <v>6.5330000000000004</v>
      </c>
      <c r="N856" s="37">
        <f t="shared" si="30"/>
        <v>8.0670000000000002</v>
      </c>
      <c r="O856" s="37">
        <f t="shared" si="30"/>
        <v>11.041</v>
      </c>
      <c r="P856" s="37">
        <f t="shared" si="29"/>
        <v>66.602000000000004</v>
      </c>
    </row>
    <row r="857" spans="1:26" ht="12.75" customHeight="1" thickBot="1" x14ac:dyDescent="0.3">
      <c r="A857" s="142">
        <v>6</v>
      </c>
      <c r="B857" s="151" t="s">
        <v>35</v>
      </c>
      <c r="C857" s="37" t="s">
        <v>26</v>
      </c>
      <c r="D857" s="37">
        <v>636.75599999999997</v>
      </c>
      <c r="E857" s="37">
        <v>539.86500000000001</v>
      </c>
      <c r="F857" s="37">
        <v>538.197</v>
      </c>
      <c r="G857" s="37">
        <v>267.32799999999997</v>
      </c>
      <c r="H857" s="37">
        <v>37.149000000000001</v>
      </c>
      <c r="I857" s="37">
        <v>0</v>
      </c>
      <c r="J857" s="37">
        <v>0</v>
      </c>
      <c r="K857" s="37">
        <v>0</v>
      </c>
      <c r="L857" s="37">
        <v>0</v>
      </c>
      <c r="M857" s="37">
        <v>281.42099999999999</v>
      </c>
      <c r="N857" s="37">
        <v>379.774</v>
      </c>
      <c r="O857" s="37">
        <v>558.94500000000005</v>
      </c>
      <c r="P857" s="37">
        <v>3239.4349999999999</v>
      </c>
    </row>
    <row r="858" spans="1:26" ht="12.75" customHeight="1" thickBot="1" x14ac:dyDescent="0.3">
      <c r="A858" s="143"/>
      <c r="B858" s="159"/>
      <c r="C858" s="37" t="s">
        <v>27</v>
      </c>
      <c r="D858" s="37">
        <v>0.51700000000000002</v>
      </c>
      <c r="E858" s="37">
        <v>0.48399999999999999</v>
      </c>
      <c r="F858" s="37">
        <v>0.51700000000000002</v>
      </c>
      <c r="G858" s="37">
        <v>0.501</v>
      </c>
      <c r="H858" s="37">
        <v>0.13400000000000001</v>
      </c>
      <c r="I858" s="37">
        <v>0</v>
      </c>
      <c r="J858" s="37">
        <v>0</v>
      </c>
      <c r="K858" s="37">
        <v>0</v>
      </c>
      <c r="L858" s="37">
        <v>0</v>
      </c>
      <c r="M858" s="37">
        <v>0.51700000000000002</v>
      </c>
      <c r="N858" s="37">
        <v>0.501</v>
      </c>
      <c r="O858" s="37">
        <v>0.51700000000000002</v>
      </c>
      <c r="P858" s="37">
        <v>3.6880000000000002</v>
      </c>
    </row>
    <row r="859" spans="1:26" ht="12.75" customHeight="1" thickBot="1" x14ac:dyDescent="0.3">
      <c r="A859" s="143"/>
      <c r="B859" s="159"/>
      <c r="C859" s="37" t="s">
        <v>28</v>
      </c>
      <c r="D859" s="37">
        <v>9.2959999999999994</v>
      </c>
      <c r="E859" s="37">
        <v>7.96</v>
      </c>
      <c r="F859" s="37">
        <v>7.9980000000000002</v>
      </c>
      <c r="G859" s="37">
        <v>4.399</v>
      </c>
      <c r="H859" s="37">
        <v>0.72399999999999998</v>
      </c>
      <c r="I859" s="37">
        <v>0</v>
      </c>
      <c r="J859" s="37">
        <v>0</v>
      </c>
      <c r="K859" s="37">
        <v>0</v>
      </c>
      <c r="L859" s="37">
        <v>0</v>
      </c>
      <c r="M859" s="37">
        <v>4.6139999999999999</v>
      </c>
      <c r="N859" s="37">
        <v>5.8810000000000002</v>
      </c>
      <c r="O859" s="37">
        <v>8.2710000000000008</v>
      </c>
      <c r="P859" s="37">
        <v>49.143000000000001</v>
      </c>
    </row>
    <row r="860" spans="1:26" ht="12.75" customHeight="1" thickBot="1" x14ac:dyDescent="0.3">
      <c r="A860" s="143"/>
      <c r="B860" s="159"/>
      <c r="C860" s="37" t="s">
        <v>29</v>
      </c>
      <c r="D860" s="37">
        <v>0</v>
      </c>
      <c r="E860" s="37">
        <v>0</v>
      </c>
      <c r="F860" s="37">
        <v>0</v>
      </c>
      <c r="G860" s="37">
        <v>0</v>
      </c>
      <c r="H860" s="37">
        <v>0</v>
      </c>
      <c r="I860" s="37">
        <v>0</v>
      </c>
      <c r="J860" s="37">
        <v>0</v>
      </c>
      <c r="K860" s="37">
        <v>0</v>
      </c>
      <c r="L860" s="37">
        <v>0</v>
      </c>
      <c r="M860" s="37">
        <v>0</v>
      </c>
      <c r="N860" s="37">
        <v>0</v>
      </c>
      <c r="O860" s="37">
        <v>0</v>
      </c>
      <c r="P860" s="37">
        <v>0</v>
      </c>
    </row>
    <row r="861" spans="1:26" ht="12.75" customHeight="1" thickBot="1" x14ac:dyDescent="0.3">
      <c r="A861" s="143"/>
      <c r="B861" s="159"/>
      <c r="C861" s="37" t="s">
        <v>30</v>
      </c>
      <c r="D861" s="37">
        <v>32.539000000000001</v>
      </c>
      <c r="E861" s="37">
        <v>27.692</v>
      </c>
      <c r="F861" s="37">
        <v>27.678999999999998</v>
      </c>
      <c r="G861" s="37">
        <v>14.311</v>
      </c>
      <c r="H861" s="37">
        <v>2.137</v>
      </c>
      <c r="I861" s="37">
        <v>0</v>
      </c>
      <c r="J861" s="37">
        <v>0</v>
      </c>
      <c r="K861" s="37">
        <v>0</v>
      </c>
      <c r="L861" s="37">
        <v>0</v>
      </c>
      <c r="M861" s="37">
        <v>15.041</v>
      </c>
      <c r="N861" s="37">
        <v>19.841000000000001</v>
      </c>
      <c r="O861" s="37">
        <v>28.704999999999998</v>
      </c>
      <c r="P861" s="37">
        <v>167.94499999999999</v>
      </c>
    </row>
    <row r="862" spans="1:26" ht="12.75" customHeight="1" thickBot="1" x14ac:dyDescent="0.3">
      <c r="A862" s="143"/>
      <c r="B862" s="159"/>
      <c r="C862" s="37" t="s">
        <v>31</v>
      </c>
      <c r="D862" s="37">
        <v>679.10799999999995</v>
      </c>
      <c r="E862" s="37">
        <v>576.00099999999998</v>
      </c>
      <c r="F862" s="37">
        <v>574.39099999999996</v>
      </c>
      <c r="G862" s="37">
        <v>286.53899999999999</v>
      </c>
      <c r="H862" s="37">
        <v>40.143999999999998</v>
      </c>
      <c r="I862" s="37">
        <v>0</v>
      </c>
      <c r="J862" s="37">
        <v>0</v>
      </c>
      <c r="K862" s="37">
        <v>0</v>
      </c>
      <c r="L862" s="37">
        <v>0</v>
      </c>
      <c r="M862" s="37">
        <v>301.59300000000002</v>
      </c>
      <c r="N862" s="37">
        <v>405.99700000000001</v>
      </c>
      <c r="O862" s="37">
        <v>596.43799999999999</v>
      </c>
      <c r="P862" s="37">
        <v>3460.2109999999998</v>
      </c>
    </row>
    <row r="863" spans="1:26" ht="12.75" customHeight="1" thickBot="1" x14ac:dyDescent="0.3">
      <c r="A863" s="138" t="s">
        <v>36</v>
      </c>
      <c r="B863" s="139"/>
      <c r="C863" s="37" t="s">
        <v>26</v>
      </c>
      <c r="D863" s="37">
        <f t="shared" ref="D863:P863" si="31">D827+D833+D839+D845+D851+D857</f>
        <v>6867.505000000001</v>
      </c>
      <c r="E863" s="37">
        <f t="shared" si="31"/>
        <v>5907.4939999999997</v>
      </c>
      <c r="F863" s="37">
        <f t="shared" si="31"/>
        <v>5954.5199999999995</v>
      </c>
      <c r="G863" s="37">
        <f t="shared" si="31"/>
        <v>3414.0860000000002</v>
      </c>
      <c r="H863" s="37">
        <f t="shared" si="31"/>
        <v>594.20699999999999</v>
      </c>
      <c r="I863" s="37">
        <f t="shared" si="31"/>
        <v>0</v>
      </c>
      <c r="J863" s="37">
        <f t="shared" si="31"/>
        <v>0</v>
      </c>
      <c r="K863" s="37">
        <f t="shared" si="31"/>
        <v>0</v>
      </c>
      <c r="L863" s="37">
        <f t="shared" si="31"/>
        <v>0</v>
      </c>
      <c r="M863" s="37">
        <f t="shared" si="31"/>
        <v>3580.797</v>
      </c>
      <c r="N863" s="37">
        <f t="shared" si="31"/>
        <v>4464.3090000000002</v>
      </c>
      <c r="O863" s="37">
        <f t="shared" si="31"/>
        <v>6146.735999999999</v>
      </c>
      <c r="P863" s="37">
        <f t="shared" si="31"/>
        <v>36929.654000000002</v>
      </c>
      <c r="T863">
        <v>36916.218000000001</v>
      </c>
      <c r="U863" s="19">
        <f t="shared" ref="U863:U868" si="32">P863-T863</f>
        <v>13.436000000001513</v>
      </c>
    </row>
    <row r="864" spans="1:26" ht="12.75" customHeight="1" thickBot="1" x14ac:dyDescent="0.3">
      <c r="A864" s="140"/>
      <c r="B864" s="141"/>
      <c r="C864" s="37" t="s">
        <v>27</v>
      </c>
      <c r="D864" s="37">
        <f t="shared" ref="D864:P864" si="33">D828+D834+D840+D846+D852+D858</f>
        <v>0.51700000000000002</v>
      </c>
      <c r="E864" s="37">
        <f t="shared" si="33"/>
        <v>0.48399999999999999</v>
      </c>
      <c r="F864" s="37">
        <f t="shared" si="33"/>
        <v>0.51700000000000002</v>
      </c>
      <c r="G864" s="37">
        <f t="shared" si="33"/>
        <v>0.501</v>
      </c>
      <c r="H864" s="37">
        <f t="shared" si="33"/>
        <v>0.13400000000000001</v>
      </c>
      <c r="I864" s="37">
        <f t="shared" si="33"/>
        <v>0</v>
      </c>
      <c r="J864" s="37">
        <f t="shared" si="33"/>
        <v>0</v>
      </c>
      <c r="K864" s="37">
        <f t="shared" si="33"/>
        <v>0</v>
      </c>
      <c r="L864" s="37">
        <f t="shared" si="33"/>
        <v>0</v>
      </c>
      <c r="M864" s="37">
        <f t="shared" si="33"/>
        <v>0.51700000000000002</v>
      </c>
      <c r="N864" s="37">
        <f t="shared" si="33"/>
        <v>0.501</v>
      </c>
      <c r="O864" s="37">
        <f t="shared" si="33"/>
        <v>0.51700000000000002</v>
      </c>
      <c r="P864" s="37">
        <f t="shared" si="33"/>
        <v>3.6880000000000002</v>
      </c>
      <c r="T864">
        <v>371.09199999999998</v>
      </c>
      <c r="U864" s="19">
        <f t="shared" si="32"/>
        <v>-367.404</v>
      </c>
    </row>
    <row r="865" spans="1:21" ht="12.75" customHeight="1" thickBot="1" x14ac:dyDescent="0.3">
      <c r="A865" s="140"/>
      <c r="B865" s="141"/>
      <c r="C865" s="37" t="s">
        <v>28</v>
      </c>
      <c r="D865" s="37">
        <f t="shared" ref="D865:P865" si="34">D829+D835+D841+D847+D853+D859</f>
        <v>11.097</v>
      </c>
      <c r="E865" s="37">
        <f t="shared" si="34"/>
        <v>9.4909999999999997</v>
      </c>
      <c r="F865" s="37">
        <f t="shared" si="34"/>
        <v>9.527000000000001</v>
      </c>
      <c r="G865" s="37">
        <f t="shared" si="34"/>
        <v>5.181</v>
      </c>
      <c r="H865" s="37">
        <f t="shared" si="34"/>
        <v>0.83799999999999997</v>
      </c>
      <c r="I865" s="37">
        <f t="shared" si="34"/>
        <v>0</v>
      </c>
      <c r="J865" s="37">
        <f t="shared" si="34"/>
        <v>0</v>
      </c>
      <c r="K865" s="37">
        <f t="shared" si="34"/>
        <v>0</v>
      </c>
      <c r="L865" s="37">
        <f t="shared" si="34"/>
        <v>0</v>
      </c>
      <c r="M865" s="37">
        <f t="shared" si="34"/>
        <v>5.4359999999999999</v>
      </c>
      <c r="N865" s="37">
        <f t="shared" si="34"/>
        <v>6.9720000000000004</v>
      </c>
      <c r="O865" s="37">
        <f t="shared" si="34"/>
        <v>9.8580000000000005</v>
      </c>
      <c r="P865" s="37">
        <f t="shared" si="34"/>
        <v>58.4</v>
      </c>
      <c r="T865">
        <v>58.4</v>
      </c>
      <c r="U865" s="19">
        <f t="shared" si="32"/>
        <v>0</v>
      </c>
    </row>
    <row r="866" spans="1:21" ht="12.75" customHeight="1" thickBot="1" x14ac:dyDescent="0.3">
      <c r="A866" s="140"/>
      <c r="B866" s="141"/>
      <c r="C866" s="37" t="s">
        <v>29</v>
      </c>
      <c r="D866" s="37">
        <f t="shared" ref="D866:P866" si="35">D830+D836+D842+D848+D854+D860</f>
        <v>0</v>
      </c>
      <c r="E866" s="37">
        <f t="shared" si="35"/>
        <v>0</v>
      </c>
      <c r="F866" s="37">
        <f t="shared" si="35"/>
        <v>0</v>
      </c>
      <c r="G866" s="37">
        <f t="shared" si="35"/>
        <v>0</v>
      </c>
      <c r="H866" s="37">
        <f t="shared" si="35"/>
        <v>0</v>
      </c>
      <c r="I866" s="37">
        <f t="shared" si="35"/>
        <v>0</v>
      </c>
      <c r="J866" s="37">
        <f t="shared" si="35"/>
        <v>0</v>
      </c>
      <c r="K866" s="37">
        <f t="shared" si="35"/>
        <v>0</v>
      </c>
      <c r="L866" s="37">
        <f t="shared" si="35"/>
        <v>0</v>
      </c>
      <c r="M866" s="37">
        <f t="shared" si="35"/>
        <v>0</v>
      </c>
      <c r="N866" s="37">
        <f t="shared" si="35"/>
        <v>0</v>
      </c>
      <c r="O866" s="37">
        <f t="shared" si="35"/>
        <v>0</v>
      </c>
      <c r="P866" s="37">
        <f t="shared" si="35"/>
        <v>0</v>
      </c>
      <c r="T866">
        <v>0</v>
      </c>
      <c r="U866" s="19">
        <f t="shared" si="32"/>
        <v>0</v>
      </c>
    </row>
    <row r="867" spans="1:21" ht="12.75" customHeight="1" thickBot="1" x14ac:dyDescent="0.3">
      <c r="A867" s="140"/>
      <c r="B867" s="141"/>
      <c r="C867" s="37" t="s">
        <v>30</v>
      </c>
      <c r="D867" s="37">
        <f t="shared" ref="D867:P867" si="36">D831+D837+D843+D849+D855+D861</f>
        <v>34.258000000000003</v>
      </c>
      <c r="E867" s="37">
        <f t="shared" si="36"/>
        <v>29.145</v>
      </c>
      <c r="F867" s="37">
        <f t="shared" si="36"/>
        <v>29.122</v>
      </c>
      <c r="G867" s="37">
        <f t="shared" si="36"/>
        <v>15.003</v>
      </c>
      <c r="H867" s="37">
        <f t="shared" si="36"/>
        <v>2.226</v>
      </c>
      <c r="I867" s="37">
        <f t="shared" si="36"/>
        <v>0</v>
      </c>
      <c r="J867" s="37">
        <f t="shared" si="36"/>
        <v>0</v>
      </c>
      <c r="K867" s="37">
        <f t="shared" si="36"/>
        <v>0</v>
      </c>
      <c r="L867" s="37">
        <f t="shared" si="36"/>
        <v>0</v>
      </c>
      <c r="M867" s="37">
        <f t="shared" si="36"/>
        <v>15.77</v>
      </c>
      <c r="N867" s="37">
        <f t="shared" si="36"/>
        <v>20.846</v>
      </c>
      <c r="O867" s="37">
        <f t="shared" si="36"/>
        <v>30.206999999999997</v>
      </c>
      <c r="P867" s="37">
        <f t="shared" si="36"/>
        <v>176.577</v>
      </c>
      <c r="T867">
        <v>176.577</v>
      </c>
      <c r="U867" s="19">
        <f t="shared" si="32"/>
        <v>0</v>
      </c>
    </row>
    <row r="868" spans="1:21" ht="12.75" customHeight="1" thickBot="1" x14ac:dyDescent="0.3">
      <c r="A868" s="140"/>
      <c r="B868" s="141"/>
      <c r="C868" s="37" t="s">
        <v>31</v>
      </c>
      <c r="D868" s="37">
        <f t="shared" ref="D868:P868" si="37">D832+D838+D844+D850+D856+D862</f>
        <v>6913.3770000000013</v>
      </c>
      <c r="E868" s="37">
        <f t="shared" si="37"/>
        <v>5946.6140000000005</v>
      </c>
      <c r="F868" s="37">
        <f t="shared" si="37"/>
        <v>5993.6859999999997</v>
      </c>
      <c r="G868" s="37">
        <f t="shared" si="37"/>
        <v>3434.7709999999997</v>
      </c>
      <c r="H868" s="37">
        <f t="shared" si="37"/>
        <v>597.40500000000009</v>
      </c>
      <c r="I868" s="37">
        <f t="shared" si="37"/>
        <v>0</v>
      </c>
      <c r="J868" s="37">
        <f t="shared" si="37"/>
        <v>0</v>
      </c>
      <c r="K868" s="37">
        <f t="shared" si="37"/>
        <v>0</v>
      </c>
      <c r="L868" s="37">
        <f t="shared" si="37"/>
        <v>0</v>
      </c>
      <c r="M868" s="37">
        <f t="shared" si="37"/>
        <v>3602.52</v>
      </c>
      <c r="N868" s="37">
        <f t="shared" si="37"/>
        <v>4492.6280000000006</v>
      </c>
      <c r="O868" s="37">
        <f t="shared" si="37"/>
        <v>6187.3180000000002</v>
      </c>
      <c r="P868" s="37">
        <f t="shared" si="37"/>
        <v>37168.319000000003</v>
      </c>
      <c r="T868">
        <v>37522.286999999997</v>
      </c>
      <c r="U868" s="19">
        <f t="shared" si="32"/>
        <v>-353.96799999999348</v>
      </c>
    </row>
    <row r="869" spans="1:21" ht="12.75" customHeight="1" thickBot="1" x14ac:dyDescent="0.3">
      <c r="A869" s="163" t="s">
        <v>63</v>
      </c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  <c r="L869" s="164"/>
      <c r="M869" s="164"/>
      <c r="N869" s="164"/>
      <c r="O869" s="164"/>
      <c r="P869" s="165"/>
    </row>
    <row r="870" spans="1:21" ht="12.75" customHeight="1" thickBot="1" x14ac:dyDescent="0.3">
      <c r="A870" s="179" t="s">
        <v>8</v>
      </c>
      <c r="B870" s="183" t="s">
        <v>9</v>
      </c>
      <c r="C870" s="151"/>
      <c r="D870" s="188" t="s">
        <v>117</v>
      </c>
      <c r="E870" s="154"/>
      <c r="F870" s="154"/>
      <c r="G870" s="154"/>
      <c r="H870" s="154"/>
      <c r="I870" s="154"/>
      <c r="J870" s="154"/>
      <c r="K870" s="154"/>
      <c r="L870" s="154"/>
      <c r="M870" s="154"/>
      <c r="N870" s="154"/>
      <c r="O870" s="154"/>
      <c r="P870" s="155"/>
    </row>
    <row r="871" spans="1:21" ht="12.75" customHeight="1" thickBot="1" x14ac:dyDescent="0.3">
      <c r="A871" s="180"/>
      <c r="B871" s="182"/>
      <c r="C871" s="152"/>
      <c r="D871" s="36" t="s">
        <v>10</v>
      </c>
      <c r="E871" s="36" t="s">
        <v>11</v>
      </c>
      <c r="F871" s="35" t="s">
        <v>12</v>
      </c>
      <c r="G871" s="36" t="s">
        <v>13</v>
      </c>
      <c r="H871" s="35" t="s">
        <v>14</v>
      </c>
      <c r="I871" s="35" t="s">
        <v>15</v>
      </c>
      <c r="J871" s="35" t="s">
        <v>16</v>
      </c>
      <c r="K871" s="36" t="s">
        <v>17</v>
      </c>
      <c r="L871" s="37" t="s">
        <v>18</v>
      </c>
      <c r="M871" s="37" t="s">
        <v>19</v>
      </c>
      <c r="N871" s="36" t="s">
        <v>20</v>
      </c>
      <c r="O871" s="37" t="s">
        <v>21</v>
      </c>
      <c r="P871" s="35" t="s">
        <v>22</v>
      </c>
    </row>
    <row r="872" spans="1:21" ht="12.75" customHeight="1" thickBot="1" x14ac:dyDescent="0.3">
      <c r="A872" s="142">
        <v>1</v>
      </c>
      <c r="B872" s="151" t="s">
        <v>38</v>
      </c>
      <c r="C872" s="37" t="s">
        <v>26</v>
      </c>
      <c r="D872" s="37">
        <v>110.864</v>
      </c>
      <c r="E872" s="37">
        <v>95.182000000000002</v>
      </c>
      <c r="F872" s="37">
        <v>95.802000000000007</v>
      </c>
      <c r="G872" s="37">
        <v>53.966999999999999</v>
      </c>
      <c r="H872" s="37">
        <v>9.1739999999999995</v>
      </c>
      <c r="I872" s="37">
        <v>0</v>
      </c>
      <c r="J872" s="37">
        <v>0</v>
      </c>
      <c r="K872" s="37">
        <v>0</v>
      </c>
      <c r="L872" s="37">
        <v>0</v>
      </c>
      <c r="M872" s="37">
        <v>56.558</v>
      </c>
      <c r="N872" s="37">
        <v>71.150000000000006</v>
      </c>
      <c r="O872" s="37">
        <v>98.971999999999994</v>
      </c>
      <c r="P872" s="37">
        <v>591.66899999999998</v>
      </c>
    </row>
    <row r="873" spans="1:21" ht="12.75" customHeight="1" thickBot="1" x14ac:dyDescent="0.3">
      <c r="A873" s="143"/>
      <c r="B873" s="159"/>
      <c r="C873" s="37" t="s">
        <v>27</v>
      </c>
      <c r="D873" s="37">
        <v>13.250999999999999</v>
      </c>
      <c r="E873" s="37">
        <v>12.396000000000001</v>
      </c>
      <c r="F873" s="37">
        <v>13.250999999999999</v>
      </c>
      <c r="G873" s="37">
        <v>12.824</v>
      </c>
      <c r="H873" s="37">
        <v>11.419</v>
      </c>
      <c r="I873" s="37">
        <v>10.686</v>
      </c>
      <c r="J873" s="37">
        <v>11.042999999999999</v>
      </c>
      <c r="K873" s="37">
        <v>6.056</v>
      </c>
      <c r="L873" s="37">
        <v>11.05</v>
      </c>
      <c r="M873" s="37">
        <v>13.250999999999999</v>
      </c>
      <c r="N873" s="37">
        <v>12.824</v>
      </c>
      <c r="O873" s="37">
        <v>13.250999999999999</v>
      </c>
      <c r="P873" s="37">
        <v>141.30199999999999</v>
      </c>
    </row>
    <row r="874" spans="1:21" ht="12.75" customHeight="1" thickBot="1" x14ac:dyDescent="0.3">
      <c r="A874" s="143"/>
      <c r="B874" s="159"/>
      <c r="C874" s="37" t="s">
        <v>28</v>
      </c>
      <c r="D874" s="37">
        <v>20.8</v>
      </c>
      <c r="E874" s="37">
        <v>17.812999999999999</v>
      </c>
      <c r="F874" s="37">
        <v>17.893999999999998</v>
      </c>
      <c r="G874" s="37">
        <v>9.843</v>
      </c>
      <c r="H874" s="37">
        <v>1.6180000000000001</v>
      </c>
      <c r="I874" s="37">
        <v>0</v>
      </c>
      <c r="J874" s="37">
        <v>0</v>
      </c>
      <c r="K874" s="37">
        <v>0</v>
      </c>
      <c r="L874" s="37">
        <v>0</v>
      </c>
      <c r="M874" s="37">
        <v>10.324</v>
      </c>
      <c r="N874" s="37">
        <v>13.157999999999999</v>
      </c>
      <c r="O874" s="37">
        <v>18.504999999999999</v>
      </c>
      <c r="P874" s="37">
        <v>109.955</v>
      </c>
    </row>
    <row r="875" spans="1:21" ht="12.75" customHeight="1" thickBot="1" x14ac:dyDescent="0.3">
      <c r="A875" s="143"/>
      <c r="B875" s="159"/>
      <c r="C875" s="37" t="s">
        <v>29</v>
      </c>
      <c r="D875" s="37">
        <v>0</v>
      </c>
      <c r="E875" s="37">
        <v>0</v>
      </c>
      <c r="F875" s="37">
        <v>0</v>
      </c>
      <c r="G875" s="37">
        <v>0</v>
      </c>
      <c r="H875" s="37">
        <v>0</v>
      </c>
      <c r="I875" s="37">
        <v>0</v>
      </c>
      <c r="J875" s="37">
        <v>0</v>
      </c>
      <c r="K875" s="37">
        <v>0</v>
      </c>
      <c r="L875" s="37">
        <v>0</v>
      </c>
      <c r="M875" s="37">
        <v>0</v>
      </c>
      <c r="N875" s="37">
        <v>0</v>
      </c>
      <c r="O875" s="37">
        <v>0</v>
      </c>
      <c r="P875" s="37">
        <v>0</v>
      </c>
    </row>
    <row r="876" spans="1:21" ht="12.75" customHeight="1" thickBot="1" x14ac:dyDescent="0.3">
      <c r="A876" s="143"/>
      <c r="B876" s="159"/>
      <c r="C876" s="37" t="s">
        <v>30</v>
      </c>
      <c r="D876" s="37">
        <v>0.152</v>
      </c>
      <c r="E876" s="37">
        <v>0.13100000000000001</v>
      </c>
      <c r="F876" s="37">
        <v>0.13300000000000001</v>
      </c>
      <c r="G876" s="37">
        <v>7.6999999999999999E-2</v>
      </c>
      <c r="H876" s="37">
        <v>1.4E-2</v>
      </c>
      <c r="I876" s="37">
        <v>0</v>
      </c>
      <c r="J876" s="37">
        <v>0</v>
      </c>
      <c r="K876" s="37">
        <v>0</v>
      </c>
      <c r="L876" s="37">
        <v>0</v>
      </c>
      <c r="M876" s="37">
        <v>8.1000000000000003E-2</v>
      </c>
      <c r="N876" s="37">
        <v>0.1</v>
      </c>
      <c r="O876" s="37">
        <v>0.13700000000000001</v>
      </c>
      <c r="P876" s="37">
        <v>0.82499999999999996</v>
      </c>
    </row>
    <row r="877" spans="1:21" ht="12.75" customHeight="1" thickBot="1" x14ac:dyDescent="0.3">
      <c r="A877" s="143"/>
      <c r="B877" s="159"/>
      <c r="C877" s="37" t="s">
        <v>31</v>
      </c>
      <c r="D877" s="37">
        <v>145.06700000000001</v>
      </c>
      <c r="E877" s="37">
        <v>125.52200000000001</v>
      </c>
      <c r="F877" s="37">
        <v>127.08</v>
      </c>
      <c r="G877" s="37">
        <v>76.710999999999999</v>
      </c>
      <c r="H877" s="37">
        <v>22.225000000000001</v>
      </c>
      <c r="I877" s="37">
        <v>10.686</v>
      </c>
      <c r="J877" s="37">
        <v>11.042999999999999</v>
      </c>
      <c r="K877" s="37">
        <v>6.056</v>
      </c>
      <c r="L877" s="37">
        <v>11.05</v>
      </c>
      <c r="M877" s="37">
        <v>80.213999999999999</v>
      </c>
      <c r="N877" s="37">
        <v>97.231999999999999</v>
      </c>
      <c r="O877" s="37">
        <v>130.86500000000001</v>
      </c>
      <c r="P877" s="37">
        <v>843.75099999999998</v>
      </c>
    </row>
    <row r="878" spans="1:21" ht="12.75" customHeight="1" thickBot="1" x14ac:dyDescent="0.3">
      <c r="A878" s="142">
        <v>2</v>
      </c>
      <c r="B878" s="151" t="s">
        <v>25</v>
      </c>
      <c r="C878" s="37" t="s">
        <v>26</v>
      </c>
      <c r="D878" s="36">
        <v>1948.1279999999999</v>
      </c>
      <c r="E878" s="37">
        <v>1678.8910000000001</v>
      </c>
      <c r="F878" s="37">
        <v>1694.6030000000001</v>
      </c>
      <c r="G878" s="37">
        <v>987.83900000000006</v>
      </c>
      <c r="H878" s="37">
        <v>175.61600000000001</v>
      </c>
      <c r="I878" s="37">
        <v>0</v>
      </c>
      <c r="J878" s="37">
        <v>0</v>
      </c>
      <c r="K878" s="37">
        <v>0</v>
      </c>
      <c r="L878" s="37">
        <v>0</v>
      </c>
      <c r="M878" s="37">
        <v>1034.106</v>
      </c>
      <c r="N878" s="36">
        <v>1277.086</v>
      </c>
      <c r="O878" s="37">
        <v>1747.9780000000001</v>
      </c>
      <c r="P878" s="37">
        <v>10544.246999999999</v>
      </c>
    </row>
    <row r="879" spans="1:21" ht="12.75" customHeight="1" thickBot="1" x14ac:dyDescent="0.3">
      <c r="A879" s="143"/>
      <c r="B879" s="159"/>
      <c r="C879" s="37" t="s">
        <v>27</v>
      </c>
      <c r="D879" s="37">
        <v>305.55900000000003</v>
      </c>
      <c r="E879" s="37">
        <v>285.84500000000003</v>
      </c>
      <c r="F879" s="37">
        <v>305.55900000000003</v>
      </c>
      <c r="G879" s="37">
        <v>295.702</v>
      </c>
      <c r="H879" s="37">
        <v>263.29300000000001</v>
      </c>
      <c r="I879" s="37">
        <v>246.41900000000001</v>
      </c>
      <c r="J879" s="37">
        <v>254.63300000000001</v>
      </c>
      <c r="K879" s="37">
        <v>139.637</v>
      </c>
      <c r="L879" s="37">
        <v>254.79900000000001</v>
      </c>
      <c r="M879" s="37">
        <v>305.55900000000003</v>
      </c>
      <c r="N879" s="37">
        <v>295.702</v>
      </c>
      <c r="O879" s="37">
        <v>305.55900000000003</v>
      </c>
      <c r="P879" s="37">
        <v>3258.2660000000001</v>
      </c>
    </row>
    <row r="880" spans="1:21" ht="12.75" customHeight="1" thickBot="1" x14ac:dyDescent="0.3">
      <c r="A880" s="143"/>
      <c r="B880" s="159"/>
      <c r="C880" s="37" t="s">
        <v>28</v>
      </c>
      <c r="D880" s="37">
        <v>0</v>
      </c>
      <c r="E880" s="37">
        <v>0</v>
      </c>
      <c r="F880" s="37">
        <v>0</v>
      </c>
      <c r="G880" s="37">
        <v>0</v>
      </c>
      <c r="H880" s="37">
        <v>0</v>
      </c>
      <c r="I880" s="37">
        <v>0</v>
      </c>
      <c r="J880" s="37">
        <v>0</v>
      </c>
      <c r="K880" s="37">
        <v>0</v>
      </c>
      <c r="L880" s="37">
        <v>0</v>
      </c>
      <c r="M880" s="37">
        <v>0</v>
      </c>
      <c r="N880" s="37">
        <v>0</v>
      </c>
      <c r="O880" s="37">
        <v>0</v>
      </c>
      <c r="P880" s="37">
        <v>0</v>
      </c>
    </row>
    <row r="881" spans="1:16" ht="12.75" customHeight="1" thickBot="1" x14ac:dyDescent="0.3">
      <c r="A881" s="143"/>
      <c r="B881" s="159"/>
      <c r="C881" s="37" t="s">
        <v>29</v>
      </c>
      <c r="D881" s="37">
        <v>0</v>
      </c>
      <c r="E881" s="37">
        <v>0</v>
      </c>
      <c r="F881" s="37">
        <v>0</v>
      </c>
      <c r="G881" s="37">
        <v>0</v>
      </c>
      <c r="H881" s="37">
        <v>0</v>
      </c>
      <c r="I881" s="37">
        <v>0</v>
      </c>
      <c r="J881" s="37">
        <v>0</v>
      </c>
      <c r="K881" s="37">
        <v>0</v>
      </c>
      <c r="L881" s="37">
        <v>0</v>
      </c>
      <c r="M881" s="37">
        <v>0</v>
      </c>
      <c r="N881" s="37">
        <v>0</v>
      </c>
      <c r="O881" s="37">
        <v>0</v>
      </c>
      <c r="P881" s="37">
        <v>0</v>
      </c>
    </row>
    <row r="882" spans="1:16" ht="12.75" customHeight="1" thickBot="1" x14ac:dyDescent="0.3">
      <c r="A882" s="143"/>
      <c r="B882" s="159"/>
      <c r="C882" s="37" t="s">
        <v>30</v>
      </c>
      <c r="D882" s="37">
        <v>0</v>
      </c>
      <c r="E882" s="37">
        <v>0</v>
      </c>
      <c r="F882" s="37">
        <v>0</v>
      </c>
      <c r="G882" s="37">
        <v>0</v>
      </c>
      <c r="H882" s="37">
        <v>0</v>
      </c>
      <c r="I882" s="37">
        <v>0</v>
      </c>
      <c r="J882" s="37">
        <v>0</v>
      </c>
      <c r="K882" s="37">
        <v>0</v>
      </c>
      <c r="L882" s="37">
        <v>0</v>
      </c>
      <c r="M882" s="37">
        <v>0</v>
      </c>
      <c r="N882" s="37">
        <v>0</v>
      </c>
      <c r="O882" s="37">
        <v>0</v>
      </c>
      <c r="P882" s="37">
        <v>0</v>
      </c>
    </row>
    <row r="883" spans="1:16" ht="12.75" customHeight="1" thickBot="1" x14ac:dyDescent="0.3">
      <c r="A883" s="143"/>
      <c r="B883" s="159"/>
      <c r="C883" s="37" t="s">
        <v>31</v>
      </c>
      <c r="D883" s="36">
        <v>2253.6869999999999</v>
      </c>
      <c r="E883" s="37">
        <v>1964.7360000000001</v>
      </c>
      <c r="F883" s="37">
        <v>2000.162</v>
      </c>
      <c r="G883" s="37">
        <v>1283.5409999999999</v>
      </c>
      <c r="H883" s="37">
        <v>438.90899999999999</v>
      </c>
      <c r="I883" s="37">
        <v>246.41900000000001</v>
      </c>
      <c r="J883" s="37">
        <v>254.63300000000001</v>
      </c>
      <c r="K883" s="37">
        <v>139.637</v>
      </c>
      <c r="L883" s="37">
        <v>254.79900000000001</v>
      </c>
      <c r="M883" s="37">
        <v>1339.665</v>
      </c>
      <c r="N883" s="36">
        <v>1572.788</v>
      </c>
      <c r="O883" s="37">
        <v>2053.5369999999998</v>
      </c>
      <c r="P883" s="37">
        <v>13802.513000000001</v>
      </c>
    </row>
    <row r="884" spans="1:16" ht="12.75" customHeight="1" thickBot="1" x14ac:dyDescent="0.3">
      <c r="A884" s="142">
        <v>3</v>
      </c>
      <c r="B884" s="151" t="s">
        <v>1</v>
      </c>
      <c r="C884" s="37" t="s">
        <v>26</v>
      </c>
      <c r="D884" s="36">
        <v>1307.3869999999999</v>
      </c>
      <c r="E884" s="37">
        <v>1126.7070000000001</v>
      </c>
      <c r="F884" s="37">
        <v>1137.248</v>
      </c>
      <c r="G884" s="37">
        <v>662.93700000000001</v>
      </c>
      <c r="H884" s="37">
        <v>117.858</v>
      </c>
      <c r="I884" s="37">
        <v>0</v>
      </c>
      <c r="J884" s="37">
        <v>0</v>
      </c>
      <c r="K884" s="37">
        <v>0</v>
      </c>
      <c r="L884" s="37">
        <v>0</v>
      </c>
      <c r="M884" s="37">
        <v>693.99199999999996</v>
      </c>
      <c r="N884" s="37">
        <v>857.05100000000004</v>
      </c>
      <c r="O884" s="37">
        <v>1173.067</v>
      </c>
      <c r="P884" s="37">
        <v>7076.2470000000003</v>
      </c>
    </row>
    <row r="885" spans="1:16" ht="12.75" customHeight="1" thickBot="1" x14ac:dyDescent="0.3">
      <c r="A885" s="143"/>
      <c r="B885" s="159"/>
      <c r="C885" s="37" t="s">
        <v>27</v>
      </c>
      <c r="D885" s="37">
        <v>124.94499999999999</v>
      </c>
      <c r="E885" s="37">
        <v>116.88200000000001</v>
      </c>
      <c r="F885" s="37">
        <v>124.94499999999999</v>
      </c>
      <c r="G885" s="37">
        <v>120.913</v>
      </c>
      <c r="H885" s="37">
        <v>124.94499999999999</v>
      </c>
      <c r="I885" s="37">
        <v>120.913</v>
      </c>
      <c r="J885" s="37">
        <v>124.94499999999999</v>
      </c>
      <c r="K885" s="37">
        <v>68.518000000000001</v>
      </c>
      <c r="L885" s="37">
        <v>120.913</v>
      </c>
      <c r="M885" s="37">
        <v>124.94499999999999</v>
      </c>
      <c r="N885" s="37">
        <v>120.913</v>
      </c>
      <c r="O885" s="37">
        <v>124.94499999999999</v>
      </c>
      <c r="P885" s="37">
        <v>1418.722</v>
      </c>
    </row>
    <row r="886" spans="1:16" ht="12.75" customHeight="1" thickBot="1" x14ac:dyDescent="0.3">
      <c r="A886" s="143"/>
      <c r="B886" s="159"/>
      <c r="C886" s="37" t="s">
        <v>28</v>
      </c>
      <c r="D886" s="37">
        <v>0</v>
      </c>
      <c r="E886" s="37">
        <v>0</v>
      </c>
      <c r="F886" s="37">
        <v>0</v>
      </c>
      <c r="G886" s="37">
        <v>0</v>
      </c>
      <c r="H886" s="37">
        <v>0</v>
      </c>
      <c r="I886" s="37">
        <v>0</v>
      </c>
      <c r="J886" s="37">
        <v>0</v>
      </c>
      <c r="K886" s="37">
        <v>0</v>
      </c>
      <c r="L886" s="37">
        <v>0</v>
      </c>
      <c r="M886" s="37">
        <v>0</v>
      </c>
      <c r="N886" s="37">
        <v>0</v>
      </c>
      <c r="O886" s="37">
        <v>0</v>
      </c>
      <c r="P886" s="37">
        <v>0</v>
      </c>
    </row>
    <row r="887" spans="1:16" ht="12.75" customHeight="1" thickBot="1" x14ac:dyDescent="0.3">
      <c r="A887" s="143"/>
      <c r="B887" s="159"/>
      <c r="C887" s="37" t="s">
        <v>29</v>
      </c>
      <c r="D887" s="37">
        <v>0</v>
      </c>
      <c r="E887" s="37">
        <v>0</v>
      </c>
      <c r="F887" s="37">
        <v>0</v>
      </c>
      <c r="G887" s="37">
        <v>0</v>
      </c>
      <c r="H887" s="37">
        <v>0</v>
      </c>
      <c r="I887" s="37">
        <v>0</v>
      </c>
      <c r="J887" s="37">
        <v>0</v>
      </c>
      <c r="K887" s="37">
        <v>0</v>
      </c>
      <c r="L887" s="37">
        <v>0</v>
      </c>
      <c r="M887" s="37">
        <v>0</v>
      </c>
      <c r="N887" s="37">
        <v>0</v>
      </c>
      <c r="O887" s="37">
        <v>0</v>
      </c>
      <c r="P887" s="37">
        <v>0</v>
      </c>
    </row>
    <row r="888" spans="1:16" ht="12.75" customHeight="1" thickBot="1" x14ac:dyDescent="0.3">
      <c r="A888" s="143"/>
      <c r="B888" s="159"/>
      <c r="C888" s="37" t="s">
        <v>30</v>
      </c>
      <c r="D888" s="37">
        <v>0</v>
      </c>
      <c r="E888" s="37">
        <v>0</v>
      </c>
      <c r="F888" s="37">
        <v>0</v>
      </c>
      <c r="G888" s="37">
        <v>0</v>
      </c>
      <c r="H888" s="37">
        <v>0</v>
      </c>
      <c r="I888" s="37">
        <v>0</v>
      </c>
      <c r="J888" s="37">
        <v>0</v>
      </c>
      <c r="K888" s="37">
        <v>0</v>
      </c>
      <c r="L888" s="37">
        <v>0</v>
      </c>
      <c r="M888" s="37">
        <v>0</v>
      </c>
      <c r="N888" s="37">
        <v>0</v>
      </c>
      <c r="O888" s="37">
        <v>0</v>
      </c>
      <c r="P888" s="37">
        <v>0</v>
      </c>
    </row>
    <row r="889" spans="1:16" ht="12.75" customHeight="1" thickBot="1" x14ac:dyDescent="0.3">
      <c r="A889" s="143"/>
      <c r="B889" s="159"/>
      <c r="C889" s="37" t="s">
        <v>31</v>
      </c>
      <c r="D889" s="36">
        <v>1432.3320000000001</v>
      </c>
      <c r="E889" s="37">
        <v>1243.5889999999999</v>
      </c>
      <c r="F889" s="37">
        <v>1262.193</v>
      </c>
      <c r="G889" s="37">
        <v>783.85</v>
      </c>
      <c r="H889" s="37">
        <v>242.803</v>
      </c>
      <c r="I889" s="37">
        <v>120.913</v>
      </c>
      <c r="J889" s="37">
        <v>124.94499999999999</v>
      </c>
      <c r="K889" s="37">
        <v>68.518000000000001</v>
      </c>
      <c r="L889" s="37">
        <v>120.913</v>
      </c>
      <c r="M889" s="37">
        <v>818.93700000000001</v>
      </c>
      <c r="N889" s="37">
        <v>977.96400000000006</v>
      </c>
      <c r="O889" s="37">
        <v>1298.0119999999999</v>
      </c>
      <c r="P889" s="37">
        <v>8494.9689999999991</v>
      </c>
    </row>
    <row r="890" spans="1:16" ht="12.75" customHeight="1" thickBot="1" x14ac:dyDescent="0.3">
      <c r="A890" s="142">
        <v>4</v>
      </c>
      <c r="B890" s="151" t="s">
        <v>46</v>
      </c>
      <c r="C890" s="37" t="s">
        <v>26</v>
      </c>
      <c r="D890" s="37">
        <v>11.56</v>
      </c>
      <c r="E890" s="37">
        <v>9.9629999999999992</v>
      </c>
      <c r="F890" s="37">
        <v>10.057</v>
      </c>
      <c r="G890" s="37">
        <v>5.8620000000000001</v>
      </c>
      <c r="H890" s="37">
        <v>1.0409999999999999</v>
      </c>
      <c r="I890" s="37">
        <v>0</v>
      </c>
      <c r="J890" s="37">
        <v>0</v>
      </c>
      <c r="K890" s="37">
        <v>0</v>
      </c>
      <c r="L890" s="37">
        <v>0</v>
      </c>
      <c r="M890" s="37">
        <v>6.1369999999999996</v>
      </c>
      <c r="N890" s="37">
        <v>7.5789999999999997</v>
      </c>
      <c r="O890" s="37">
        <v>10.372999999999999</v>
      </c>
      <c r="P890" s="37">
        <v>62.572000000000003</v>
      </c>
    </row>
    <row r="891" spans="1:16" ht="12.75" customHeight="1" thickBot="1" x14ac:dyDescent="0.3">
      <c r="A891" s="143"/>
      <c r="B891" s="159"/>
      <c r="C891" s="37" t="s">
        <v>27</v>
      </c>
      <c r="D891" s="37">
        <v>3.0230000000000001</v>
      </c>
      <c r="E891" s="37">
        <v>2.8279999999999998</v>
      </c>
      <c r="F891" s="37">
        <v>3.0230000000000001</v>
      </c>
      <c r="G891" s="37">
        <v>2.9260000000000002</v>
      </c>
      <c r="H891" s="37">
        <v>3.0230000000000001</v>
      </c>
      <c r="I891" s="37">
        <v>2.9260000000000002</v>
      </c>
      <c r="J891" s="37">
        <v>3.0230000000000001</v>
      </c>
      <c r="K891" s="37">
        <v>1.6579999999999999</v>
      </c>
      <c r="L891" s="37">
        <v>2.9260000000000002</v>
      </c>
      <c r="M891" s="37">
        <v>3.0230000000000001</v>
      </c>
      <c r="N891" s="37">
        <v>2.9260000000000002</v>
      </c>
      <c r="O891" s="37">
        <v>3.0230000000000001</v>
      </c>
      <c r="P891" s="37">
        <v>34.328000000000003</v>
      </c>
    </row>
    <row r="892" spans="1:16" ht="12.75" customHeight="1" thickBot="1" x14ac:dyDescent="0.3">
      <c r="A892" s="143"/>
      <c r="B892" s="159"/>
      <c r="C892" s="37" t="s">
        <v>28</v>
      </c>
      <c r="D892" s="37">
        <v>0</v>
      </c>
      <c r="E892" s="37">
        <v>0</v>
      </c>
      <c r="F892" s="37">
        <v>0</v>
      </c>
      <c r="G892" s="37">
        <v>0</v>
      </c>
      <c r="H892" s="37">
        <v>0</v>
      </c>
      <c r="I892" s="37">
        <v>0</v>
      </c>
      <c r="J892" s="37">
        <v>0</v>
      </c>
      <c r="K892" s="37">
        <v>0</v>
      </c>
      <c r="L892" s="37">
        <v>0</v>
      </c>
      <c r="M892" s="37">
        <v>0</v>
      </c>
      <c r="N892" s="37">
        <v>0</v>
      </c>
      <c r="O892" s="37">
        <v>0</v>
      </c>
      <c r="P892" s="37">
        <v>0</v>
      </c>
    </row>
    <row r="893" spans="1:16" ht="12.75" customHeight="1" thickBot="1" x14ac:dyDescent="0.3">
      <c r="A893" s="143"/>
      <c r="B893" s="159"/>
      <c r="C893" s="37" t="s">
        <v>29</v>
      </c>
      <c r="D893" s="37">
        <v>0</v>
      </c>
      <c r="E893" s="37">
        <v>0</v>
      </c>
      <c r="F893" s="37">
        <v>0</v>
      </c>
      <c r="G893" s="37">
        <v>0</v>
      </c>
      <c r="H893" s="37">
        <v>0</v>
      </c>
      <c r="I893" s="37">
        <v>0</v>
      </c>
      <c r="J893" s="37">
        <v>0</v>
      </c>
      <c r="K893" s="37">
        <v>0</v>
      </c>
      <c r="L893" s="37">
        <v>0</v>
      </c>
      <c r="M893" s="37">
        <v>0</v>
      </c>
      <c r="N893" s="37">
        <v>0</v>
      </c>
      <c r="O893" s="37">
        <v>0</v>
      </c>
      <c r="P893" s="37">
        <v>0</v>
      </c>
    </row>
    <row r="894" spans="1:16" ht="12.75" customHeight="1" thickBot="1" x14ac:dyDescent="0.3">
      <c r="A894" s="143"/>
      <c r="B894" s="159"/>
      <c r="C894" s="37" t="s">
        <v>30</v>
      </c>
      <c r="D894" s="37">
        <v>0.16200000000000001</v>
      </c>
      <c r="E894" s="37">
        <v>0.14000000000000001</v>
      </c>
      <c r="F894" s="37">
        <v>0.14099999999999999</v>
      </c>
      <c r="G894" s="37">
        <v>8.2000000000000003E-2</v>
      </c>
      <c r="H894" s="37">
        <v>1.4999999999999999E-2</v>
      </c>
      <c r="I894" s="37">
        <v>0</v>
      </c>
      <c r="J894" s="37">
        <v>0</v>
      </c>
      <c r="K894" s="37">
        <v>0</v>
      </c>
      <c r="L894" s="37">
        <v>0</v>
      </c>
      <c r="M894" s="37">
        <v>8.5999999999999993E-2</v>
      </c>
      <c r="N894" s="37">
        <v>0.106</v>
      </c>
      <c r="O894" s="37">
        <v>0.14599999999999999</v>
      </c>
      <c r="P894" s="37">
        <v>0.878</v>
      </c>
    </row>
    <row r="895" spans="1:16" ht="12.75" customHeight="1" thickBot="1" x14ac:dyDescent="0.3">
      <c r="A895" s="143"/>
      <c r="B895" s="159"/>
      <c r="C895" s="37" t="s">
        <v>31</v>
      </c>
      <c r="D895" s="37">
        <v>14.744999999999999</v>
      </c>
      <c r="E895" s="37">
        <v>12.930999999999999</v>
      </c>
      <c r="F895" s="37">
        <v>13.221</v>
      </c>
      <c r="G895" s="37">
        <v>8.8699999999999992</v>
      </c>
      <c r="H895" s="37">
        <v>4.0789999999999997</v>
      </c>
      <c r="I895" s="37">
        <v>2.9260000000000002</v>
      </c>
      <c r="J895" s="37">
        <v>3.0230000000000001</v>
      </c>
      <c r="K895" s="37">
        <v>1.6579999999999999</v>
      </c>
      <c r="L895" s="37">
        <v>2.9260000000000002</v>
      </c>
      <c r="M895" s="37">
        <v>9.2460000000000004</v>
      </c>
      <c r="N895" s="37">
        <v>10.611000000000001</v>
      </c>
      <c r="O895" s="37">
        <v>13.542</v>
      </c>
      <c r="P895" s="37">
        <v>97.778000000000006</v>
      </c>
    </row>
    <row r="896" spans="1:16" ht="12.75" customHeight="1" thickBot="1" x14ac:dyDescent="0.3">
      <c r="A896" s="142">
        <v>5</v>
      </c>
      <c r="B896" s="151" t="s">
        <v>33</v>
      </c>
      <c r="C896" s="37" t="s">
        <v>26</v>
      </c>
      <c r="D896" s="37">
        <v>22.43</v>
      </c>
      <c r="E896" s="37">
        <v>19.012</v>
      </c>
      <c r="F896" s="37">
        <v>18.949000000000002</v>
      </c>
      <c r="G896" s="37">
        <v>9.3840000000000003</v>
      </c>
      <c r="H896" s="37">
        <v>1.2969999999999999</v>
      </c>
      <c r="I896" s="37">
        <v>0</v>
      </c>
      <c r="J896" s="37">
        <v>0</v>
      </c>
      <c r="K896" s="37">
        <v>0</v>
      </c>
      <c r="L896" s="37">
        <v>0</v>
      </c>
      <c r="M896" s="37">
        <v>9.8800000000000008</v>
      </c>
      <c r="N896" s="37">
        <v>13.356</v>
      </c>
      <c r="O896" s="37">
        <v>19.683</v>
      </c>
      <c r="P896" s="37">
        <v>113.991</v>
      </c>
    </row>
    <row r="897" spans="1:16" ht="12.75" customHeight="1" thickBot="1" x14ac:dyDescent="0.3">
      <c r="A897" s="143"/>
      <c r="B897" s="159"/>
      <c r="C897" s="37" t="s">
        <v>27</v>
      </c>
      <c r="D897" s="37">
        <v>0</v>
      </c>
      <c r="E897" s="37">
        <v>0</v>
      </c>
      <c r="F897" s="37">
        <v>0</v>
      </c>
      <c r="G897" s="37">
        <v>0</v>
      </c>
      <c r="H897" s="37">
        <v>0</v>
      </c>
      <c r="I897" s="37">
        <v>0</v>
      </c>
      <c r="J897" s="37">
        <v>0</v>
      </c>
      <c r="K897" s="37">
        <v>0</v>
      </c>
      <c r="L897" s="37">
        <v>0</v>
      </c>
      <c r="M897" s="37">
        <v>0</v>
      </c>
      <c r="N897" s="37">
        <v>0</v>
      </c>
      <c r="O897" s="37">
        <v>0</v>
      </c>
      <c r="P897" s="37">
        <v>0</v>
      </c>
    </row>
    <row r="898" spans="1:16" ht="12.75" customHeight="1" thickBot="1" x14ac:dyDescent="0.3">
      <c r="A898" s="143"/>
      <c r="B898" s="159"/>
      <c r="C898" s="37" t="s">
        <v>28</v>
      </c>
      <c r="D898" s="37">
        <v>0</v>
      </c>
      <c r="E898" s="37">
        <v>0</v>
      </c>
      <c r="F898" s="37">
        <v>0</v>
      </c>
      <c r="G898" s="37">
        <v>0</v>
      </c>
      <c r="H898" s="37">
        <v>0</v>
      </c>
      <c r="I898" s="37">
        <v>0</v>
      </c>
      <c r="J898" s="37">
        <v>0</v>
      </c>
      <c r="K898" s="37">
        <v>0</v>
      </c>
      <c r="L898" s="37">
        <v>0</v>
      </c>
      <c r="M898" s="37">
        <v>0</v>
      </c>
      <c r="N898" s="37">
        <v>0</v>
      </c>
      <c r="O898" s="37">
        <v>0</v>
      </c>
      <c r="P898" s="37">
        <v>0</v>
      </c>
    </row>
    <row r="899" spans="1:16" ht="12.75" customHeight="1" thickBot="1" x14ac:dyDescent="0.3">
      <c r="A899" s="143"/>
      <c r="B899" s="159"/>
      <c r="C899" s="37" t="s">
        <v>29</v>
      </c>
      <c r="D899" s="37">
        <v>0</v>
      </c>
      <c r="E899" s="37">
        <v>0</v>
      </c>
      <c r="F899" s="37">
        <v>0</v>
      </c>
      <c r="G899" s="37">
        <v>0</v>
      </c>
      <c r="H899" s="37">
        <v>0</v>
      </c>
      <c r="I899" s="37">
        <v>0</v>
      </c>
      <c r="J899" s="37">
        <v>0</v>
      </c>
      <c r="K899" s="37">
        <v>0</v>
      </c>
      <c r="L899" s="37">
        <v>0</v>
      </c>
      <c r="M899" s="37">
        <v>0</v>
      </c>
      <c r="N899" s="37">
        <v>0</v>
      </c>
      <c r="O899" s="37">
        <v>0</v>
      </c>
      <c r="P899" s="37">
        <v>0</v>
      </c>
    </row>
    <row r="900" spans="1:16" ht="12.75" customHeight="1" thickBot="1" x14ac:dyDescent="0.3">
      <c r="A900" s="143"/>
      <c r="B900" s="159"/>
      <c r="C900" s="37" t="s">
        <v>30</v>
      </c>
      <c r="D900" s="37">
        <v>2.2429999999999999</v>
      </c>
      <c r="E900" s="37">
        <v>1.901</v>
      </c>
      <c r="F900" s="37">
        <v>1.895</v>
      </c>
      <c r="G900" s="37">
        <v>0.93799999999999994</v>
      </c>
      <c r="H900" s="37">
        <v>0.13</v>
      </c>
      <c r="I900" s="37">
        <v>0</v>
      </c>
      <c r="J900" s="37">
        <v>0</v>
      </c>
      <c r="K900" s="37">
        <v>0</v>
      </c>
      <c r="L900" s="37">
        <v>0</v>
      </c>
      <c r="M900" s="37">
        <v>0.98799999999999999</v>
      </c>
      <c r="N900" s="37">
        <v>1.335</v>
      </c>
      <c r="O900" s="37">
        <v>1.9690000000000001</v>
      </c>
      <c r="P900" s="37">
        <v>11.398999999999999</v>
      </c>
    </row>
    <row r="901" spans="1:16" ht="12.75" customHeight="1" thickBot="1" x14ac:dyDescent="0.3">
      <c r="A901" s="143"/>
      <c r="B901" s="159"/>
      <c r="C901" s="37" t="s">
        <v>31</v>
      </c>
      <c r="D901" s="37">
        <v>24.672999999999998</v>
      </c>
      <c r="E901" s="37">
        <v>20.913</v>
      </c>
      <c r="F901" s="37">
        <v>20.844000000000001</v>
      </c>
      <c r="G901" s="37">
        <v>10.321999999999999</v>
      </c>
      <c r="H901" s="37">
        <v>1.427</v>
      </c>
      <c r="I901" s="37">
        <v>0</v>
      </c>
      <c r="J901" s="37">
        <v>0</v>
      </c>
      <c r="K901" s="37">
        <v>0</v>
      </c>
      <c r="L901" s="37">
        <v>0</v>
      </c>
      <c r="M901" s="37">
        <v>10.868</v>
      </c>
      <c r="N901" s="37">
        <v>14.691000000000001</v>
      </c>
      <c r="O901" s="37">
        <v>21.652000000000001</v>
      </c>
      <c r="P901" s="37">
        <v>125.39</v>
      </c>
    </row>
    <row r="902" spans="1:16" ht="12.75" customHeight="1" thickBot="1" x14ac:dyDescent="0.3">
      <c r="A902" s="142">
        <v>6</v>
      </c>
      <c r="B902" s="151" t="s">
        <v>35</v>
      </c>
      <c r="C902" s="37" t="s">
        <v>26</v>
      </c>
      <c r="D902" s="37">
        <v>990.697</v>
      </c>
      <c r="E902" s="37">
        <v>832.34799999999996</v>
      </c>
      <c r="F902" s="37">
        <v>823.923</v>
      </c>
      <c r="G902" s="37">
        <v>368.36500000000001</v>
      </c>
      <c r="H902" s="37">
        <v>40.47</v>
      </c>
      <c r="I902" s="37">
        <v>0</v>
      </c>
      <c r="J902" s="37">
        <v>0</v>
      </c>
      <c r="K902" s="37">
        <v>0</v>
      </c>
      <c r="L902" s="37">
        <v>0</v>
      </c>
      <c r="M902" s="37">
        <v>389.42200000000003</v>
      </c>
      <c r="N902" s="37">
        <v>558.64200000000005</v>
      </c>
      <c r="O902" s="37">
        <v>859.03</v>
      </c>
      <c r="P902" s="37">
        <v>4862.8969999999999</v>
      </c>
    </row>
    <row r="903" spans="1:16" ht="12.75" customHeight="1" thickBot="1" x14ac:dyDescent="0.3">
      <c r="A903" s="143"/>
      <c r="B903" s="159"/>
      <c r="C903" s="37" t="s">
        <v>27</v>
      </c>
      <c r="D903" s="37">
        <v>5.0060000000000002</v>
      </c>
      <c r="E903" s="37">
        <v>4.6829999999999998</v>
      </c>
      <c r="F903" s="37">
        <v>5.0060000000000002</v>
      </c>
      <c r="G903" s="37">
        <v>4.8460000000000001</v>
      </c>
      <c r="H903" s="37">
        <v>5.0060000000000002</v>
      </c>
      <c r="I903" s="37">
        <v>4.8460000000000001</v>
      </c>
      <c r="J903" s="37">
        <v>5.0060000000000002</v>
      </c>
      <c r="K903" s="37">
        <v>2.746</v>
      </c>
      <c r="L903" s="37">
        <v>4.8460000000000001</v>
      </c>
      <c r="M903" s="37">
        <v>5.0060000000000002</v>
      </c>
      <c r="N903" s="37">
        <v>4.8460000000000001</v>
      </c>
      <c r="O903" s="37">
        <v>5.0060000000000002</v>
      </c>
      <c r="P903" s="37">
        <v>56.848999999999997</v>
      </c>
    </row>
    <row r="904" spans="1:16" ht="12.75" customHeight="1" thickBot="1" x14ac:dyDescent="0.3">
      <c r="A904" s="143"/>
      <c r="B904" s="159"/>
      <c r="C904" s="37" t="s">
        <v>28</v>
      </c>
      <c r="D904" s="37">
        <v>0</v>
      </c>
      <c r="E904" s="37">
        <v>0</v>
      </c>
      <c r="F904" s="37">
        <v>0</v>
      </c>
      <c r="G904" s="37">
        <v>0</v>
      </c>
      <c r="H904" s="37">
        <v>0</v>
      </c>
      <c r="I904" s="37">
        <v>0</v>
      </c>
      <c r="J904" s="37">
        <v>0</v>
      </c>
      <c r="K904" s="37">
        <v>0</v>
      </c>
      <c r="L904" s="37">
        <v>0</v>
      </c>
      <c r="M904" s="37">
        <v>0</v>
      </c>
      <c r="N904" s="37">
        <v>0</v>
      </c>
      <c r="O904" s="37">
        <v>0</v>
      </c>
      <c r="P904" s="37">
        <v>0</v>
      </c>
    </row>
    <row r="905" spans="1:16" ht="12.75" customHeight="1" thickBot="1" x14ac:dyDescent="0.3">
      <c r="A905" s="143"/>
      <c r="B905" s="159"/>
      <c r="C905" s="37" t="s">
        <v>29</v>
      </c>
      <c r="D905" s="37">
        <v>0</v>
      </c>
      <c r="E905" s="37">
        <v>0</v>
      </c>
      <c r="F905" s="37">
        <v>0</v>
      </c>
      <c r="G905" s="37">
        <v>0</v>
      </c>
      <c r="H905" s="37">
        <v>0</v>
      </c>
      <c r="I905" s="37">
        <v>0</v>
      </c>
      <c r="J905" s="37">
        <v>0</v>
      </c>
      <c r="K905" s="37">
        <v>0</v>
      </c>
      <c r="L905" s="37">
        <v>0</v>
      </c>
      <c r="M905" s="37">
        <v>0</v>
      </c>
      <c r="N905" s="37">
        <v>0</v>
      </c>
      <c r="O905" s="37">
        <v>0</v>
      </c>
      <c r="P905" s="37">
        <v>0</v>
      </c>
    </row>
    <row r="906" spans="1:16" ht="12.75" customHeight="1" thickBot="1" x14ac:dyDescent="0.3">
      <c r="A906" s="143"/>
      <c r="B906" s="159"/>
      <c r="C906" s="37" t="s">
        <v>30</v>
      </c>
      <c r="D906" s="37">
        <v>49.965000000000003</v>
      </c>
      <c r="E906" s="37">
        <v>41.637999999999998</v>
      </c>
      <c r="F906" s="37">
        <v>40.951000000000001</v>
      </c>
      <c r="G906" s="37">
        <v>16.443000000000001</v>
      </c>
      <c r="H906" s="37">
        <v>1.262</v>
      </c>
      <c r="I906" s="37">
        <v>0</v>
      </c>
      <c r="J906" s="37">
        <v>0</v>
      </c>
      <c r="K906" s="37">
        <v>0</v>
      </c>
      <c r="L906" s="37">
        <v>0</v>
      </c>
      <c r="M906" s="37">
        <v>17.465</v>
      </c>
      <c r="N906" s="37">
        <v>26.727</v>
      </c>
      <c r="O906" s="37">
        <v>42.851999999999997</v>
      </c>
      <c r="P906" s="37">
        <v>237.303</v>
      </c>
    </row>
    <row r="907" spans="1:16" ht="12.75" customHeight="1" thickBot="1" x14ac:dyDescent="0.3">
      <c r="A907" s="143"/>
      <c r="B907" s="159"/>
      <c r="C907" s="37" t="s">
        <v>31</v>
      </c>
      <c r="D907" s="36">
        <v>1045.6679999999999</v>
      </c>
      <c r="E907" s="37">
        <v>878.66899999999998</v>
      </c>
      <c r="F907" s="37">
        <v>869.88</v>
      </c>
      <c r="G907" s="37">
        <v>389.654</v>
      </c>
      <c r="H907" s="37">
        <v>46.738</v>
      </c>
      <c r="I907" s="37">
        <v>4.8460000000000001</v>
      </c>
      <c r="J907" s="37">
        <v>5.0060000000000002</v>
      </c>
      <c r="K907" s="37">
        <v>2.746</v>
      </c>
      <c r="L907" s="37">
        <v>4.8460000000000001</v>
      </c>
      <c r="M907" s="37">
        <v>411.89299999999997</v>
      </c>
      <c r="N907" s="37">
        <v>590.21500000000003</v>
      </c>
      <c r="O907" s="37">
        <v>906.88800000000003</v>
      </c>
      <c r="P907" s="37">
        <v>5157.049</v>
      </c>
    </row>
    <row r="908" spans="1:16" ht="12.75" customHeight="1" thickBot="1" x14ac:dyDescent="0.3">
      <c r="A908" s="138" t="s">
        <v>36</v>
      </c>
      <c r="B908" s="139"/>
      <c r="C908" s="37" t="s">
        <v>26</v>
      </c>
      <c r="D908" s="37">
        <v>4391.0659999999998</v>
      </c>
      <c r="E908" s="37">
        <v>3762.1030000000001</v>
      </c>
      <c r="F908" s="37">
        <v>3780.5819999999999</v>
      </c>
      <c r="G908" s="37">
        <v>2088.3539999999998</v>
      </c>
      <c r="H908" s="37">
        <v>345.45600000000002</v>
      </c>
      <c r="I908" s="37">
        <v>0</v>
      </c>
      <c r="J908" s="37">
        <v>0</v>
      </c>
      <c r="K908" s="37">
        <v>0</v>
      </c>
      <c r="L908" s="37">
        <v>0</v>
      </c>
      <c r="M908" s="37">
        <v>2190.0949999999998</v>
      </c>
      <c r="N908" s="37">
        <v>2784.864</v>
      </c>
      <c r="O908" s="37">
        <v>3909.1030000000001</v>
      </c>
      <c r="P908" s="37">
        <v>23251.623</v>
      </c>
    </row>
    <row r="909" spans="1:16" ht="12.75" customHeight="1" thickBot="1" x14ac:dyDescent="0.3">
      <c r="A909" s="140"/>
      <c r="B909" s="141"/>
      <c r="C909" s="37" t="s">
        <v>27</v>
      </c>
      <c r="D909" s="37">
        <v>451.78399999999999</v>
      </c>
      <c r="E909" s="37">
        <v>422.63400000000001</v>
      </c>
      <c r="F909" s="37">
        <v>451.78399999999999</v>
      </c>
      <c r="G909" s="37">
        <v>437.21100000000001</v>
      </c>
      <c r="H909" s="37">
        <v>407.68599999999998</v>
      </c>
      <c r="I909" s="37">
        <v>385.79</v>
      </c>
      <c r="J909" s="37">
        <v>398.65</v>
      </c>
      <c r="K909" s="37">
        <v>218.61500000000001</v>
      </c>
      <c r="L909" s="37">
        <v>394.53399999999999</v>
      </c>
      <c r="M909" s="37">
        <v>451.78399999999999</v>
      </c>
      <c r="N909" s="37">
        <v>437.21100000000001</v>
      </c>
      <c r="O909" s="37">
        <v>451.78399999999999</v>
      </c>
      <c r="P909" s="37">
        <v>4909.4669999999996</v>
      </c>
    </row>
    <row r="910" spans="1:16" ht="12.75" customHeight="1" thickBot="1" x14ac:dyDescent="0.3">
      <c r="A910" s="140"/>
      <c r="B910" s="141"/>
      <c r="C910" s="37" t="s">
        <v>28</v>
      </c>
      <c r="D910" s="37">
        <v>20.8</v>
      </c>
      <c r="E910" s="37">
        <v>17.812999999999999</v>
      </c>
      <c r="F910" s="37">
        <v>17.893999999999998</v>
      </c>
      <c r="G910" s="37">
        <v>9.843</v>
      </c>
      <c r="H910" s="37">
        <v>1.6180000000000001</v>
      </c>
      <c r="I910" s="37">
        <v>0</v>
      </c>
      <c r="J910" s="37">
        <v>0</v>
      </c>
      <c r="K910" s="37">
        <v>0</v>
      </c>
      <c r="L910" s="37">
        <v>0</v>
      </c>
      <c r="M910" s="37">
        <v>10.324</v>
      </c>
      <c r="N910" s="37">
        <v>13.157999999999999</v>
      </c>
      <c r="O910" s="37">
        <v>18.504999999999999</v>
      </c>
      <c r="P910" s="37">
        <v>109.955</v>
      </c>
    </row>
    <row r="911" spans="1:16" ht="12.75" customHeight="1" thickBot="1" x14ac:dyDescent="0.3">
      <c r="A911" s="140"/>
      <c r="B911" s="141"/>
      <c r="C911" s="37" t="s">
        <v>29</v>
      </c>
      <c r="D911" s="37">
        <v>0</v>
      </c>
      <c r="E911" s="37">
        <v>0</v>
      </c>
      <c r="F911" s="37">
        <v>0</v>
      </c>
      <c r="G911" s="37">
        <v>0</v>
      </c>
      <c r="H911" s="37">
        <v>0</v>
      </c>
      <c r="I911" s="37">
        <v>0</v>
      </c>
      <c r="J911" s="37">
        <v>0</v>
      </c>
      <c r="K911" s="37">
        <v>0</v>
      </c>
      <c r="L911" s="37">
        <v>0</v>
      </c>
      <c r="M911" s="37">
        <v>0</v>
      </c>
      <c r="N911" s="37">
        <v>0</v>
      </c>
      <c r="O911" s="37">
        <v>0</v>
      </c>
      <c r="P911" s="37">
        <v>0</v>
      </c>
    </row>
    <row r="912" spans="1:16" ht="12.75" customHeight="1" thickBot="1" x14ac:dyDescent="0.3">
      <c r="A912" s="140"/>
      <c r="B912" s="141"/>
      <c r="C912" s="37" t="s">
        <v>30</v>
      </c>
      <c r="D912" s="37">
        <v>52.521999999999998</v>
      </c>
      <c r="E912" s="37">
        <v>43.81</v>
      </c>
      <c r="F912" s="37">
        <v>43.12</v>
      </c>
      <c r="G912" s="37">
        <v>17.54</v>
      </c>
      <c r="H912" s="37">
        <v>1.421</v>
      </c>
      <c r="I912" s="37">
        <v>0</v>
      </c>
      <c r="J912" s="37">
        <v>0</v>
      </c>
      <c r="K912" s="37">
        <v>0</v>
      </c>
      <c r="L912" s="37">
        <v>0</v>
      </c>
      <c r="M912" s="37">
        <v>18.62</v>
      </c>
      <c r="N912" s="37">
        <v>28.268000000000001</v>
      </c>
      <c r="O912" s="37">
        <v>45.103999999999999</v>
      </c>
      <c r="P912" s="37">
        <v>250.405</v>
      </c>
    </row>
    <row r="913" spans="1:16" ht="12.75" customHeight="1" thickBot="1" x14ac:dyDescent="0.3">
      <c r="A913" s="140"/>
      <c r="B913" s="141"/>
      <c r="C913" s="37" t="s">
        <v>31</v>
      </c>
      <c r="D913" s="37">
        <v>4916.1719999999996</v>
      </c>
      <c r="E913" s="37">
        <v>4246.3599999999997</v>
      </c>
      <c r="F913" s="37">
        <v>4293.38</v>
      </c>
      <c r="G913" s="37">
        <v>2552.9479999999999</v>
      </c>
      <c r="H913" s="37">
        <v>756.18100000000004</v>
      </c>
      <c r="I913" s="37">
        <v>385.79</v>
      </c>
      <c r="J913" s="37">
        <v>398.65</v>
      </c>
      <c r="K913" s="37">
        <v>218.61500000000001</v>
      </c>
      <c r="L913" s="37">
        <v>394.53399999999999</v>
      </c>
      <c r="M913" s="37">
        <v>2670.8229999999999</v>
      </c>
      <c r="N913" s="37">
        <v>3263.5010000000002</v>
      </c>
      <c r="O913" s="37">
        <v>4424.4960000000001</v>
      </c>
      <c r="P913" s="37">
        <v>28521.45</v>
      </c>
    </row>
    <row r="914" spans="1:16" ht="12.75" customHeight="1" thickBot="1" x14ac:dyDescent="0.3">
      <c r="A914" s="163" t="s">
        <v>64</v>
      </c>
      <c r="B914" s="164"/>
      <c r="C914" s="164"/>
      <c r="D914" s="164"/>
      <c r="E914" s="164"/>
      <c r="F914" s="164"/>
      <c r="G914" s="164"/>
      <c r="H914" s="164"/>
      <c r="I914" s="164"/>
      <c r="J914" s="164"/>
      <c r="K914" s="164"/>
      <c r="L914" s="164"/>
      <c r="M914" s="164"/>
      <c r="N914" s="164"/>
      <c r="O914" s="164"/>
      <c r="P914" s="165"/>
    </row>
    <row r="915" spans="1:16" ht="12.75" customHeight="1" thickBot="1" x14ac:dyDescent="0.3">
      <c r="A915" s="156" t="s">
        <v>8</v>
      </c>
      <c r="B915" s="183" t="s">
        <v>9</v>
      </c>
      <c r="C915" s="151"/>
      <c r="D915" s="188" t="s">
        <v>117</v>
      </c>
      <c r="E915" s="154"/>
      <c r="F915" s="154"/>
      <c r="G915" s="154"/>
      <c r="H915" s="154"/>
      <c r="I915" s="154"/>
      <c r="J915" s="154"/>
      <c r="K915" s="154"/>
      <c r="L915" s="154"/>
      <c r="M915" s="154"/>
      <c r="N915" s="154"/>
      <c r="O915" s="154"/>
      <c r="P915" s="155"/>
    </row>
    <row r="916" spans="1:16" ht="12.75" customHeight="1" thickBot="1" x14ac:dyDescent="0.3">
      <c r="A916" s="158"/>
      <c r="B916" s="182"/>
      <c r="C916" s="152"/>
      <c r="D916" s="36" t="s">
        <v>10</v>
      </c>
      <c r="E916" s="36" t="s">
        <v>11</v>
      </c>
      <c r="F916" s="35" t="s">
        <v>12</v>
      </c>
      <c r="G916" s="36" t="s">
        <v>13</v>
      </c>
      <c r="H916" s="35" t="s">
        <v>14</v>
      </c>
      <c r="I916" s="35" t="s">
        <v>15</v>
      </c>
      <c r="J916" s="35" t="s">
        <v>16</v>
      </c>
      <c r="K916" s="36" t="s">
        <v>17</v>
      </c>
      <c r="L916" s="37" t="s">
        <v>18</v>
      </c>
      <c r="M916" s="36" t="s">
        <v>19</v>
      </c>
      <c r="N916" s="36" t="s">
        <v>20</v>
      </c>
      <c r="O916" s="36" t="s">
        <v>21</v>
      </c>
      <c r="P916" s="35" t="s">
        <v>22</v>
      </c>
    </row>
    <row r="917" spans="1:16" ht="12.75" customHeight="1" thickBot="1" x14ac:dyDescent="0.3">
      <c r="A917" s="142" t="s">
        <v>43</v>
      </c>
      <c r="B917" s="151" t="s">
        <v>38</v>
      </c>
      <c r="C917" s="37" t="s">
        <v>26</v>
      </c>
      <c r="D917" s="37">
        <v>279.99</v>
      </c>
      <c r="E917" s="37">
        <v>240.35</v>
      </c>
      <c r="F917" s="37">
        <v>241.88499999999999</v>
      </c>
      <c r="G917" s="37">
        <v>136.06899999999999</v>
      </c>
      <c r="H917" s="37">
        <v>23.087</v>
      </c>
      <c r="I917" s="37">
        <v>0</v>
      </c>
      <c r="J917" s="37">
        <v>0</v>
      </c>
      <c r="K917" s="37">
        <v>0</v>
      </c>
      <c r="L917" s="37">
        <v>0</v>
      </c>
      <c r="M917" s="37">
        <v>142.61099999999999</v>
      </c>
      <c r="N917" s="37">
        <v>179.54400000000001</v>
      </c>
      <c r="O917" s="37">
        <v>249.90600000000001</v>
      </c>
      <c r="P917" s="37">
        <v>1493.442</v>
      </c>
    </row>
    <row r="918" spans="1:16" ht="12.75" customHeight="1" thickBot="1" x14ac:dyDescent="0.3">
      <c r="A918" s="143"/>
      <c r="B918" s="159"/>
      <c r="C918" s="37" t="s">
        <v>27</v>
      </c>
      <c r="D918" s="37">
        <v>8.6839999999999993</v>
      </c>
      <c r="E918" s="37">
        <v>8.1229999999999993</v>
      </c>
      <c r="F918" s="37">
        <v>8.6839999999999993</v>
      </c>
      <c r="G918" s="37">
        <v>8.4030000000000005</v>
      </c>
      <c r="H918" s="37">
        <v>8.6839999999999993</v>
      </c>
      <c r="I918" s="37">
        <v>8.4030000000000005</v>
      </c>
      <c r="J918" s="37">
        <v>4.7619999999999996</v>
      </c>
      <c r="K918" s="37">
        <v>8.6839999999999993</v>
      </c>
      <c r="L918" s="37">
        <v>8.4030000000000005</v>
      </c>
      <c r="M918" s="37">
        <v>8.6839999999999993</v>
      </c>
      <c r="N918" s="37">
        <v>8.4030000000000005</v>
      </c>
      <c r="O918" s="37">
        <v>8.6839999999999993</v>
      </c>
      <c r="P918" s="37">
        <v>98.600999999999999</v>
      </c>
    </row>
    <row r="919" spans="1:16" ht="12.75" customHeight="1" thickBot="1" x14ac:dyDescent="0.3">
      <c r="A919" s="143"/>
      <c r="B919" s="159"/>
      <c r="C919" s="37" t="s">
        <v>28</v>
      </c>
      <c r="D919" s="37">
        <v>1.4570000000000001</v>
      </c>
      <c r="E919" s="37">
        <v>1.262</v>
      </c>
      <c r="F919" s="37">
        <v>1.2789999999999999</v>
      </c>
      <c r="G919" s="37">
        <v>0.78200000000000003</v>
      </c>
      <c r="H919" s="37">
        <v>0.14699999999999999</v>
      </c>
      <c r="I919" s="37">
        <v>0</v>
      </c>
      <c r="J919" s="37">
        <v>0</v>
      </c>
      <c r="K919" s="37">
        <v>0</v>
      </c>
      <c r="L919" s="37">
        <v>0</v>
      </c>
      <c r="M919" s="37">
        <v>0.81699999999999995</v>
      </c>
      <c r="N919" s="37">
        <v>0.98399999999999999</v>
      </c>
      <c r="O919" s="37">
        <v>1.3169999999999999</v>
      </c>
      <c r="P919" s="37">
        <v>8.0449999999999999</v>
      </c>
    </row>
    <row r="920" spans="1:16" ht="12.75" customHeight="1" thickBot="1" x14ac:dyDescent="0.3">
      <c r="A920" s="143"/>
      <c r="B920" s="159"/>
      <c r="C920" s="37" t="s">
        <v>29</v>
      </c>
      <c r="D920" s="37">
        <v>0</v>
      </c>
      <c r="E920" s="37">
        <v>0</v>
      </c>
      <c r="F920" s="37">
        <v>0</v>
      </c>
      <c r="G920" s="37">
        <v>0</v>
      </c>
      <c r="H920" s="37">
        <v>0</v>
      </c>
      <c r="I920" s="37">
        <v>0</v>
      </c>
      <c r="J920" s="37">
        <v>0</v>
      </c>
      <c r="K920" s="37">
        <v>0</v>
      </c>
      <c r="L920" s="37">
        <v>0</v>
      </c>
      <c r="M920" s="37">
        <v>0</v>
      </c>
      <c r="N920" s="37">
        <v>0</v>
      </c>
      <c r="O920" s="37">
        <v>0</v>
      </c>
      <c r="P920" s="37">
        <v>0</v>
      </c>
    </row>
    <row r="921" spans="1:16" ht="12.75" customHeight="1" thickBot="1" x14ac:dyDescent="0.3">
      <c r="A921" s="143"/>
      <c r="B921" s="159"/>
      <c r="C921" s="37" t="s">
        <v>30</v>
      </c>
      <c r="D921" s="37">
        <v>0</v>
      </c>
      <c r="E921" s="37">
        <v>0</v>
      </c>
      <c r="F921" s="37">
        <v>0</v>
      </c>
      <c r="G921" s="37">
        <v>0</v>
      </c>
      <c r="H921" s="37">
        <v>0</v>
      </c>
      <c r="I921" s="37">
        <v>0</v>
      </c>
      <c r="J921" s="37">
        <v>0</v>
      </c>
      <c r="K921" s="37">
        <v>0</v>
      </c>
      <c r="L921" s="37">
        <v>0</v>
      </c>
      <c r="M921" s="37">
        <v>0</v>
      </c>
      <c r="N921" s="37">
        <v>0</v>
      </c>
      <c r="O921" s="37">
        <v>0</v>
      </c>
      <c r="P921" s="37">
        <v>0</v>
      </c>
    </row>
    <row r="922" spans="1:16" ht="12.75" customHeight="1" thickBot="1" x14ac:dyDescent="0.3">
      <c r="A922" s="143"/>
      <c r="B922" s="159"/>
      <c r="C922" s="37" t="s">
        <v>31</v>
      </c>
      <c r="D922" s="37">
        <v>290.13099999999997</v>
      </c>
      <c r="E922" s="37">
        <v>249.73500000000001</v>
      </c>
      <c r="F922" s="37">
        <v>251.84800000000001</v>
      </c>
      <c r="G922" s="37">
        <v>145.25399999999999</v>
      </c>
      <c r="H922" s="37">
        <v>31.917999999999999</v>
      </c>
      <c r="I922" s="37">
        <v>8.4030000000000005</v>
      </c>
      <c r="J922" s="37">
        <v>4.7619999999999996</v>
      </c>
      <c r="K922" s="37">
        <v>8.6839999999999993</v>
      </c>
      <c r="L922" s="37">
        <v>8.4030000000000005</v>
      </c>
      <c r="M922" s="37">
        <v>152.11199999999999</v>
      </c>
      <c r="N922" s="37">
        <v>188.93100000000001</v>
      </c>
      <c r="O922" s="37">
        <v>259.90699999999998</v>
      </c>
      <c r="P922" s="37">
        <v>1600.088</v>
      </c>
    </row>
    <row r="923" spans="1:16" ht="12.75" customHeight="1" thickBot="1" x14ac:dyDescent="0.3">
      <c r="A923" s="142" t="s">
        <v>32</v>
      </c>
      <c r="B923" s="151" t="s">
        <v>0</v>
      </c>
      <c r="C923" s="37" t="s">
        <v>26</v>
      </c>
      <c r="D923" s="37">
        <v>15.236000000000001</v>
      </c>
      <c r="E923" s="37">
        <v>13.273999999999999</v>
      </c>
      <c r="F923" s="37">
        <v>13.506</v>
      </c>
      <c r="G923" s="37">
        <v>8.6229999999999993</v>
      </c>
      <c r="H923" s="37">
        <v>1.7010000000000001</v>
      </c>
      <c r="I923" s="37">
        <v>0</v>
      </c>
      <c r="J923" s="37">
        <v>0</v>
      </c>
      <c r="K923" s="37">
        <v>0</v>
      </c>
      <c r="L923" s="37">
        <v>0</v>
      </c>
      <c r="M923" s="37">
        <v>9</v>
      </c>
      <c r="N923" s="37">
        <v>10.596</v>
      </c>
      <c r="O923" s="37">
        <v>13.871</v>
      </c>
      <c r="P923" s="37">
        <v>85.807000000000002</v>
      </c>
    </row>
    <row r="924" spans="1:16" ht="12.75" customHeight="1" thickBot="1" x14ac:dyDescent="0.3">
      <c r="A924" s="143"/>
      <c r="B924" s="159"/>
      <c r="C924" s="37" t="s">
        <v>27</v>
      </c>
      <c r="D924" s="37">
        <v>94.814999999999998</v>
      </c>
      <c r="E924" s="37">
        <v>88.697999999999993</v>
      </c>
      <c r="F924" s="37">
        <v>94.814999999999998</v>
      </c>
      <c r="G924" s="37">
        <v>91.757000000000005</v>
      </c>
      <c r="H924" s="37">
        <v>94.814999999999998</v>
      </c>
      <c r="I924" s="37">
        <v>91.757000000000005</v>
      </c>
      <c r="J924" s="37">
        <v>51.996000000000002</v>
      </c>
      <c r="K924" s="37">
        <v>94.814999999999998</v>
      </c>
      <c r="L924" s="37">
        <v>91.757000000000005</v>
      </c>
      <c r="M924" s="37">
        <v>94.814999999999998</v>
      </c>
      <c r="N924" s="37">
        <v>91.757000000000005</v>
      </c>
      <c r="O924" s="37">
        <v>94.814999999999998</v>
      </c>
      <c r="P924" s="37">
        <v>1076.6120000000001</v>
      </c>
    </row>
    <row r="925" spans="1:16" ht="12.75" customHeight="1" thickBot="1" x14ac:dyDescent="0.3">
      <c r="A925" s="143"/>
      <c r="B925" s="159"/>
      <c r="C925" s="37" t="s">
        <v>28</v>
      </c>
      <c r="D925" s="37">
        <v>0</v>
      </c>
      <c r="E925" s="37">
        <v>0</v>
      </c>
      <c r="F925" s="37">
        <v>0</v>
      </c>
      <c r="G925" s="37">
        <v>0</v>
      </c>
      <c r="H925" s="37">
        <v>0</v>
      </c>
      <c r="I925" s="37">
        <v>0</v>
      </c>
      <c r="J925" s="37">
        <v>0</v>
      </c>
      <c r="K925" s="37">
        <v>0</v>
      </c>
      <c r="L925" s="37">
        <v>0</v>
      </c>
      <c r="M925" s="37">
        <v>0</v>
      </c>
      <c r="N925" s="37">
        <v>0</v>
      </c>
      <c r="O925" s="37">
        <v>0</v>
      </c>
      <c r="P925" s="37">
        <v>0</v>
      </c>
    </row>
    <row r="926" spans="1:16" ht="12.75" customHeight="1" thickBot="1" x14ac:dyDescent="0.3">
      <c r="A926" s="143"/>
      <c r="B926" s="159"/>
      <c r="C926" s="37" t="s">
        <v>29</v>
      </c>
      <c r="D926" s="37">
        <v>0</v>
      </c>
      <c r="E926" s="37">
        <v>0</v>
      </c>
      <c r="F926" s="37">
        <v>0</v>
      </c>
      <c r="G926" s="37">
        <v>0</v>
      </c>
      <c r="H926" s="37">
        <v>0</v>
      </c>
      <c r="I926" s="37">
        <v>0</v>
      </c>
      <c r="J926" s="37">
        <v>0</v>
      </c>
      <c r="K926" s="37">
        <v>0</v>
      </c>
      <c r="L926" s="37">
        <v>0</v>
      </c>
      <c r="M926" s="37">
        <v>0</v>
      </c>
      <c r="N926" s="37">
        <v>0</v>
      </c>
      <c r="O926" s="37">
        <v>0</v>
      </c>
      <c r="P926" s="37">
        <v>0</v>
      </c>
    </row>
    <row r="927" spans="1:16" ht="12.75" customHeight="1" thickBot="1" x14ac:dyDescent="0.3">
      <c r="A927" s="143"/>
      <c r="B927" s="159"/>
      <c r="C927" s="37" t="s">
        <v>30</v>
      </c>
      <c r="D927" s="37">
        <v>5.8000000000000003E-2</v>
      </c>
      <c r="E927" s="37">
        <v>0.05</v>
      </c>
      <c r="F927" s="37">
        <v>0.05</v>
      </c>
      <c r="G927" s="37">
        <v>2.9000000000000001E-2</v>
      </c>
      <c r="H927" s="37">
        <v>5.0000000000000001E-3</v>
      </c>
      <c r="I927" s="37">
        <v>0</v>
      </c>
      <c r="J927" s="37">
        <v>0</v>
      </c>
      <c r="K927" s="37">
        <v>0</v>
      </c>
      <c r="L927" s="37">
        <v>0</v>
      </c>
      <c r="M927" s="37">
        <v>3.1E-2</v>
      </c>
      <c r="N927" s="37">
        <v>3.7999999999999999E-2</v>
      </c>
      <c r="O927" s="37">
        <v>5.1999999999999998E-2</v>
      </c>
      <c r="P927" s="37">
        <v>0.313</v>
      </c>
    </row>
    <row r="928" spans="1:16" ht="12.75" customHeight="1" thickBot="1" x14ac:dyDescent="0.3">
      <c r="A928" s="143"/>
      <c r="B928" s="159"/>
      <c r="C928" s="37" t="s">
        <v>31</v>
      </c>
      <c r="D928" s="37">
        <v>110.10899999999999</v>
      </c>
      <c r="E928" s="37">
        <v>102.02200000000001</v>
      </c>
      <c r="F928" s="37">
        <v>108.371</v>
      </c>
      <c r="G928" s="37">
        <v>100.40900000000001</v>
      </c>
      <c r="H928" s="37">
        <v>96.521000000000001</v>
      </c>
      <c r="I928" s="37">
        <v>91.757000000000005</v>
      </c>
      <c r="J928" s="37">
        <v>51.996000000000002</v>
      </c>
      <c r="K928" s="37">
        <v>94.814999999999998</v>
      </c>
      <c r="L928" s="37">
        <v>91.757000000000005</v>
      </c>
      <c r="M928" s="37">
        <v>103.846</v>
      </c>
      <c r="N928" s="37">
        <v>102.39100000000001</v>
      </c>
      <c r="O928" s="37">
        <v>108.738</v>
      </c>
      <c r="P928" s="37">
        <v>1162.732</v>
      </c>
    </row>
    <row r="929" spans="1:16" ht="12.75" customHeight="1" thickBot="1" x14ac:dyDescent="0.3">
      <c r="A929" s="142" t="s">
        <v>34</v>
      </c>
      <c r="B929" s="151" t="s">
        <v>25</v>
      </c>
      <c r="C929" s="37" t="s">
        <v>26</v>
      </c>
      <c r="D929" s="37">
        <v>3491.3960000000002</v>
      </c>
      <c r="E929" s="37">
        <v>3008.8780000000002</v>
      </c>
      <c r="F929" s="37">
        <v>3037.0349999999999</v>
      </c>
      <c r="G929" s="37">
        <v>1770.3820000000001</v>
      </c>
      <c r="H929" s="37">
        <v>314.73399999999998</v>
      </c>
      <c r="I929" s="37">
        <v>0</v>
      </c>
      <c r="J929" s="37">
        <v>0</v>
      </c>
      <c r="K929" s="37">
        <v>0</v>
      </c>
      <c r="L929" s="37">
        <v>0</v>
      </c>
      <c r="M929" s="37">
        <v>1853.306</v>
      </c>
      <c r="N929" s="37">
        <v>2288.7660000000001</v>
      </c>
      <c r="O929" s="37">
        <v>3132.6909999999998</v>
      </c>
      <c r="P929" s="37">
        <v>18897.187999999998</v>
      </c>
    </row>
    <row r="930" spans="1:16" ht="12.75" customHeight="1" thickBot="1" x14ac:dyDescent="0.3">
      <c r="A930" s="143"/>
      <c r="B930" s="159"/>
      <c r="C930" s="37" t="s">
        <v>27</v>
      </c>
      <c r="D930" s="37">
        <v>685.255</v>
      </c>
      <c r="E930" s="37">
        <v>641.04700000000003</v>
      </c>
      <c r="F930" s="37">
        <v>685.255</v>
      </c>
      <c r="G930" s="37">
        <v>663.15099999999995</v>
      </c>
      <c r="H930" s="37">
        <v>607.49</v>
      </c>
      <c r="I930" s="37">
        <v>572.47900000000004</v>
      </c>
      <c r="J930" s="37">
        <v>324.40300000000002</v>
      </c>
      <c r="K930" s="37">
        <v>591.56100000000004</v>
      </c>
      <c r="L930" s="37">
        <v>587.89099999999996</v>
      </c>
      <c r="M930" s="37">
        <v>685.255</v>
      </c>
      <c r="N930" s="37">
        <v>663.15099999999995</v>
      </c>
      <c r="O930" s="37">
        <v>685.255</v>
      </c>
      <c r="P930" s="37">
        <v>7392.1930000000002</v>
      </c>
    </row>
    <row r="931" spans="1:16" ht="12.75" customHeight="1" thickBot="1" x14ac:dyDescent="0.3">
      <c r="A931" s="143"/>
      <c r="B931" s="159"/>
      <c r="C931" s="37" t="s">
        <v>28</v>
      </c>
      <c r="D931" s="37">
        <v>0</v>
      </c>
      <c r="E931" s="37">
        <v>0</v>
      </c>
      <c r="F931" s="37">
        <v>0</v>
      </c>
      <c r="G931" s="37">
        <v>0</v>
      </c>
      <c r="H931" s="37">
        <v>0</v>
      </c>
      <c r="I931" s="37">
        <v>0</v>
      </c>
      <c r="J931" s="37">
        <v>0</v>
      </c>
      <c r="K931" s="37">
        <v>0</v>
      </c>
      <c r="L931" s="37">
        <v>0</v>
      </c>
      <c r="M931" s="37">
        <v>0</v>
      </c>
      <c r="N931" s="37">
        <v>0</v>
      </c>
      <c r="O931" s="37">
        <v>0</v>
      </c>
      <c r="P931" s="37">
        <v>0</v>
      </c>
    </row>
    <row r="932" spans="1:16" ht="12.75" customHeight="1" thickBot="1" x14ac:dyDescent="0.3">
      <c r="A932" s="143"/>
      <c r="B932" s="159"/>
      <c r="C932" s="37" t="s">
        <v>29</v>
      </c>
      <c r="D932" s="37">
        <v>0</v>
      </c>
      <c r="E932" s="37">
        <v>0</v>
      </c>
      <c r="F932" s="37">
        <v>0</v>
      </c>
      <c r="G932" s="37">
        <v>0</v>
      </c>
      <c r="H932" s="37">
        <v>0</v>
      </c>
      <c r="I932" s="37">
        <v>0</v>
      </c>
      <c r="J932" s="37">
        <v>0</v>
      </c>
      <c r="K932" s="37">
        <v>0</v>
      </c>
      <c r="L932" s="37">
        <v>0</v>
      </c>
      <c r="M932" s="37">
        <v>0</v>
      </c>
      <c r="N932" s="37">
        <v>0</v>
      </c>
      <c r="O932" s="37">
        <v>0</v>
      </c>
      <c r="P932" s="37">
        <v>0</v>
      </c>
    </row>
    <row r="933" spans="1:16" ht="12.75" customHeight="1" thickBot="1" x14ac:dyDescent="0.3">
      <c r="A933" s="143"/>
      <c r="B933" s="159"/>
      <c r="C933" s="37" t="s">
        <v>30</v>
      </c>
      <c r="D933" s="37">
        <v>0</v>
      </c>
      <c r="E933" s="37">
        <v>0</v>
      </c>
      <c r="F933" s="37">
        <v>0</v>
      </c>
      <c r="G933" s="37">
        <v>0</v>
      </c>
      <c r="H933" s="37">
        <v>0</v>
      </c>
      <c r="I933" s="37">
        <v>0</v>
      </c>
      <c r="J933" s="37">
        <v>0</v>
      </c>
      <c r="K933" s="37">
        <v>0</v>
      </c>
      <c r="L933" s="37">
        <v>0</v>
      </c>
      <c r="M933" s="37">
        <v>0</v>
      </c>
      <c r="N933" s="37">
        <v>0</v>
      </c>
      <c r="O933" s="37">
        <v>0</v>
      </c>
      <c r="P933" s="37">
        <v>0</v>
      </c>
    </row>
    <row r="934" spans="1:16" ht="12.75" customHeight="1" thickBot="1" x14ac:dyDescent="0.3">
      <c r="A934" s="143"/>
      <c r="B934" s="159"/>
      <c r="C934" s="37" t="s">
        <v>31</v>
      </c>
      <c r="D934" s="37">
        <v>4176.6509999999998</v>
      </c>
      <c r="E934" s="37">
        <v>3649.9250000000002</v>
      </c>
      <c r="F934" s="37">
        <v>3722.29</v>
      </c>
      <c r="G934" s="37">
        <v>2433.5329999999999</v>
      </c>
      <c r="H934" s="37">
        <v>922.22400000000005</v>
      </c>
      <c r="I934" s="37">
        <v>572.47900000000004</v>
      </c>
      <c r="J934" s="37">
        <v>324.40300000000002</v>
      </c>
      <c r="K934" s="37">
        <v>591.56100000000004</v>
      </c>
      <c r="L934" s="37">
        <v>587.89099999999996</v>
      </c>
      <c r="M934" s="37">
        <v>2538.5610000000001</v>
      </c>
      <c r="N934" s="37">
        <v>2951.9169999999999</v>
      </c>
      <c r="O934" s="37">
        <v>3817.9459999999999</v>
      </c>
      <c r="P934" s="37">
        <v>26289.381000000001</v>
      </c>
    </row>
    <row r="935" spans="1:16" ht="12.75" customHeight="1" thickBot="1" x14ac:dyDescent="0.3">
      <c r="A935" s="142" t="s">
        <v>39</v>
      </c>
      <c r="B935" s="151" t="s">
        <v>1</v>
      </c>
      <c r="C935" s="37" t="s">
        <v>26</v>
      </c>
      <c r="D935" s="37">
        <v>1258.325</v>
      </c>
      <c r="E935" s="37">
        <v>1084.425</v>
      </c>
      <c r="F935" s="37">
        <v>1094.5709999999999</v>
      </c>
      <c r="G935" s="37">
        <v>638.06200000000001</v>
      </c>
      <c r="H935" s="37">
        <v>113.435</v>
      </c>
      <c r="I935" s="37">
        <v>0</v>
      </c>
      <c r="J935" s="37">
        <v>0</v>
      </c>
      <c r="K935" s="37">
        <v>0</v>
      </c>
      <c r="L935" s="37">
        <v>0</v>
      </c>
      <c r="M935" s="37">
        <v>667.947</v>
      </c>
      <c r="N935" s="37">
        <v>824.89099999999996</v>
      </c>
      <c r="O935" s="37">
        <v>1129.05</v>
      </c>
      <c r="P935" s="37">
        <v>6810.7060000000001</v>
      </c>
    </row>
    <row r="936" spans="1:16" ht="12.75" customHeight="1" thickBot="1" x14ac:dyDescent="0.3">
      <c r="A936" s="143"/>
      <c r="B936" s="159"/>
      <c r="C936" s="37" t="s">
        <v>27</v>
      </c>
      <c r="D936" s="37">
        <v>48.682000000000002</v>
      </c>
      <c r="E936" s="37">
        <v>45.54</v>
      </c>
      <c r="F936" s="37">
        <v>48.682000000000002</v>
      </c>
      <c r="G936" s="37">
        <v>47.112000000000002</v>
      </c>
      <c r="H936" s="37">
        <v>48.680999999999997</v>
      </c>
      <c r="I936" s="37">
        <v>47.112000000000002</v>
      </c>
      <c r="J936" s="37">
        <v>26.696000000000002</v>
      </c>
      <c r="K936" s="37">
        <v>48.682000000000002</v>
      </c>
      <c r="L936" s="37">
        <v>47.112000000000002</v>
      </c>
      <c r="M936" s="37">
        <v>48.682000000000002</v>
      </c>
      <c r="N936" s="37">
        <v>47.112000000000002</v>
      </c>
      <c r="O936" s="37">
        <v>48.682000000000002</v>
      </c>
      <c r="P936" s="37">
        <v>552.77499999999998</v>
      </c>
    </row>
    <row r="937" spans="1:16" ht="12.75" customHeight="1" thickBot="1" x14ac:dyDescent="0.3">
      <c r="A937" s="143"/>
      <c r="B937" s="159"/>
      <c r="C937" s="37" t="s">
        <v>28</v>
      </c>
      <c r="D937" s="37">
        <v>0</v>
      </c>
      <c r="E937" s="37">
        <v>0</v>
      </c>
      <c r="F937" s="37">
        <v>0</v>
      </c>
      <c r="G937" s="37">
        <v>0</v>
      </c>
      <c r="H937" s="37">
        <v>0</v>
      </c>
      <c r="I937" s="37">
        <v>0</v>
      </c>
      <c r="J937" s="37">
        <v>0</v>
      </c>
      <c r="K937" s="37">
        <v>0</v>
      </c>
      <c r="L937" s="37">
        <v>0</v>
      </c>
      <c r="M937" s="37">
        <v>0</v>
      </c>
      <c r="N937" s="37">
        <v>0</v>
      </c>
      <c r="O937" s="37">
        <v>0</v>
      </c>
      <c r="P937" s="37">
        <v>0</v>
      </c>
    </row>
    <row r="938" spans="1:16" ht="12.75" customHeight="1" thickBot="1" x14ac:dyDescent="0.3">
      <c r="A938" s="143"/>
      <c r="B938" s="159"/>
      <c r="C938" s="37" t="s">
        <v>29</v>
      </c>
      <c r="D938" s="37">
        <v>0</v>
      </c>
      <c r="E938" s="37">
        <v>0</v>
      </c>
      <c r="F938" s="37">
        <v>0</v>
      </c>
      <c r="G938" s="37">
        <v>0</v>
      </c>
      <c r="H938" s="37">
        <v>0</v>
      </c>
      <c r="I938" s="37">
        <v>0</v>
      </c>
      <c r="J938" s="37">
        <v>0</v>
      </c>
      <c r="K938" s="37">
        <v>0</v>
      </c>
      <c r="L938" s="37">
        <v>0</v>
      </c>
      <c r="M938" s="37">
        <v>0</v>
      </c>
      <c r="N938" s="37">
        <v>0</v>
      </c>
      <c r="O938" s="37">
        <v>0</v>
      </c>
      <c r="P938" s="37">
        <v>0</v>
      </c>
    </row>
    <row r="939" spans="1:16" ht="12.75" customHeight="1" thickBot="1" x14ac:dyDescent="0.3">
      <c r="A939" s="143"/>
      <c r="B939" s="159"/>
      <c r="C939" s="37" t="s">
        <v>30</v>
      </c>
      <c r="D939" s="37">
        <v>0</v>
      </c>
      <c r="E939" s="37">
        <v>0</v>
      </c>
      <c r="F939" s="37">
        <v>0</v>
      </c>
      <c r="G939" s="37">
        <v>0</v>
      </c>
      <c r="H939" s="37">
        <v>0</v>
      </c>
      <c r="I939" s="37">
        <v>0</v>
      </c>
      <c r="J939" s="37">
        <v>0</v>
      </c>
      <c r="K939" s="37">
        <v>0</v>
      </c>
      <c r="L939" s="37">
        <v>0</v>
      </c>
      <c r="M939" s="37">
        <v>0</v>
      </c>
      <c r="N939" s="37">
        <v>0</v>
      </c>
      <c r="O939" s="37">
        <v>0</v>
      </c>
      <c r="P939" s="37">
        <v>0</v>
      </c>
    </row>
    <row r="940" spans="1:16" ht="12.75" customHeight="1" thickBot="1" x14ac:dyDescent="0.3">
      <c r="A940" s="143"/>
      <c r="B940" s="159"/>
      <c r="C940" s="37" t="s">
        <v>31</v>
      </c>
      <c r="D940" s="37">
        <v>1307.0070000000001</v>
      </c>
      <c r="E940" s="37">
        <v>1129.9649999999999</v>
      </c>
      <c r="F940" s="37">
        <v>1143.2529999999999</v>
      </c>
      <c r="G940" s="37">
        <v>685.17399999999998</v>
      </c>
      <c r="H940" s="37">
        <v>162.11600000000001</v>
      </c>
      <c r="I940" s="37">
        <v>47.112000000000002</v>
      </c>
      <c r="J940" s="37">
        <v>26.696000000000002</v>
      </c>
      <c r="K940" s="37">
        <v>48.682000000000002</v>
      </c>
      <c r="L940" s="37">
        <v>47.112000000000002</v>
      </c>
      <c r="M940" s="37">
        <v>716.62900000000002</v>
      </c>
      <c r="N940" s="37">
        <v>872.00300000000004</v>
      </c>
      <c r="O940" s="37">
        <v>1177.732</v>
      </c>
      <c r="P940" s="37">
        <v>7363.4809999999998</v>
      </c>
    </row>
    <row r="941" spans="1:16" ht="12.75" customHeight="1" thickBot="1" x14ac:dyDescent="0.3">
      <c r="A941" s="142" t="s">
        <v>40</v>
      </c>
      <c r="B941" s="151" t="s">
        <v>46</v>
      </c>
      <c r="C941" s="37" t="s">
        <v>26</v>
      </c>
      <c r="D941" s="37">
        <v>268.87900000000002</v>
      </c>
      <c r="E941" s="37">
        <v>230.46100000000001</v>
      </c>
      <c r="F941" s="37">
        <v>231.666</v>
      </c>
      <c r="G941" s="37">
        <v>128.48099999999999</v>
      </c>
      <c r="H941" s="37">
        <v>21.373000000000001</v>
      </c>
      <c r="I941" s="37">
        <v>0</v>
      </c>
      <c r="J941" s="37">
        <v>0</v>
      </c>
      <c r="K941" s="37">
        <v>0</v>
      </c>
      <c r="L941" s="37">
        <v>0</v>
      </c>
      <c r="M941" s="37">
        <v>124.715</v>
      </c>
      <c r="N941" s="37">
        <v>158.578</v>
      </c>
      <c r="O941" s="37">
        <v>222.58500000000001</v>
      </c>
      <c r="P941" s="37">
        <v>1386.7380000000001</v>
      </c>
    </row>
    <row r="942" spans="1:16" ht="12.75" customHeight="1" thickBot="1" x14ac:dyDescent="0.3">
      <c r="A942" s="143"/>
      <c r="B942" s="159"/>
      <c r="C942" s="37" t="s">
        <v>27</v>
      </c>
      <c r="D942" s="37">
        <v>8.6649999999999991</v>
      </c>
      <c r="E942" s="37">
        <v>8.1050000000000004</v>
      </c>
      <c r="F942" s="37">
        <v>8.6649999999999991</v>
      </c>
      <c r="G942" s="37">
        <v>8.3849999999999998</v>
      </c>
      <c r="H942" s="37">
        <v>8.6649999999999991</v>
      </c>
      <c r="I942" s="37">
        <v>8.3849999999999998</v>
      </c>
      <c r="J942" s="37">
        <v>4.7519999999999998</v>
      </c>
      <c r="K942" s="37">
        <v>8.4789999999999992</v>
      </c>
      <c r="L942" s="37">
        <v>8.2050000000000001</v>
      </c>
      <c r="M942" s="37">
        <v>8.4789999999999992</v>
      </c>
      <c r="N942" s="37">
        <v>8.2050000000000001</v>
      </c>
      <c r="O942" s="37">
        <v>8.4789999999999992</v>
      </c>
      <c r="P942" s="37">
        <v>97.468999999999994</v>
      </c>
    </row>
    <row r="943" spans="1:16" ht="12.75" customHeight="1" thickBot="1" x14ac:dyDescent="0.3">
      <c r="A943" s="143"/>
      <c r="B943" s="159"/>
      <c r="C943" s="37" t="s">
        <v>28</v>
      </c>
      <c r="D943" s="37">
        <v>0</v>
      </c>
      <c r="E943" s="37">
        <v>0</v>
      </c>
      <c r="F943" s="37">
        <v>0</v>
      </c>
      <c r="G943" s="37">
        <v>0</v>
      </c>
      <c r="H943" s="37">
        <v>0</v>
      </c>
      <c r="I943" s="37">
        <v>0</v>
      </c>
      <c r="J943" s="37">
        <v>0</v>
      </c>
      <c r="K943" s="37">
        <v>0</v>
      </c>
      <c r="L943" s="37">
        <v>0</v>
      </c>
      <c r="M943" s="37">
        <v>0</v>
      </c>
      <c r="N943" s="37">
        <v>0</v>
      </c>
      <c r="O943" s="37">
        <v>0</v>
      </c>
      <c r="P943" s="37">
        <v>0</v>
      </c>
    </row>
    <row r="944" spans="1:16" ht="12.75" customHeight="1" thickBot="1" x14ac:dyDescent="0.3">
      <c r="A944" s="143"/>
      <c r="B944" s="159"/>
      <c r="C944" s="37" t="s">
        <v>29</v>
      </c>
      <c r="D944" s="37">
        <v>0</v>
      </c>
      <c r="E944" s="37">
        <v>0</v>
      </c>
      <c r="F944" s="37">
        <v>0</v>
      </c>
      <c r="G944" s="37">
        <v>0</v>
      </c>
      <c r="H944" s="37">
        <v>0</v>
      </c>
      <c r="I944" s="37">
        <v>0</v>
      </c>
      <c r="J944" s="37">
        <v>0</v>
      </c>
      <c r="K944" s="37">
        <v>0</v>
      </c>
      <c r="L944" s="37">
        <v>0</v>
      </c>
      <c r="M944" s="37">
        <v>0</v>
      </c>
      <c r="N944" s="37">
        <v>0</v>
      </c>
      <c r="O944" s="37">
        <v>0</v>
      </c>
      <c r="P944" s="37">
        <v>0</v>
      </c>
    </row>
    <row r="945" spans="1:16" ht="12.75" customHeight="1" thickBot="1" x14ac:dyDescent="0.3">
      <c r="A945" s="143"/>
      <c r="B945" s="159"/>
      <c r="C945" s="37" t="s">
        <v>30</v>
      </c>
      <c r="D945" s="37">
        <v>23.629000000000001</v>
      </c>
      <c r="E945" s="37">
        <v>20.236999999999998</v>
      </c>
      <c r="F945" s="37">
        <v>20.332000000000001</v>
      </c>
      <c r="G945" s="37">
        <v>11.196999999999999</v>
      </c>
      <c r="H945" s="37">
        <v>1.8440000000000001</v>
      </c>
      <c r="I945" s="37">
        <v>0</v>
      </c>
      <c r="J945" s="37">
        <v>0</v>
      </c>
      <c r="K945" s="37">
        <v>0</v>
      </c>
      <c r="L945" s="37">
        <v>0</v>
      </c>
      <c r="M945" s="37">
        <v>11.442</v>
      </c>
      <c r="N945" s="37">
        <v>14.587</v>
      </c>
      <c r="O945" s="37">
        <v>20.518999999999998</v>
      </c>
      <c r="P945" s="37">
        <v>123.78700000000001</v>
      </c>
    </row>
    <row r="946" spans="1:16" ht="12.75" customHeight="1" thickBot="1" x14ac:dyDescent="0.3">
      <c r="A946" s="143"/>
      <c r="B946" s="159"/>
      <c r="C946" s="37" t="s">
        <v>31</v>
      </c>
      <c r="D946" s="37">
        <v>301.173</v>
      </c>
      <c r="E946" s="37">
        <v>258.803</v>
      </c>
      <c r="F946" s="37">
        <v>260.66300000000001</v>
      </c>
      <c r="G946" s="37">
        <v>148.06299999999999</v>
      </c>
      <c r="H946" s="37">
        <v>31.882000000000001</v>
      </c>
      <c r="I946" s="37">
        <v>8.3849999999999998</v>
      </c>
      <c r="J946" s="37">
        <v>4.7519999999999998</v>
      </c>
      <c r="K946" s="37">
        <v>8.4789999999999992</v>
      </c>
      <c r="L946" s="37">
        <v>8.2050000000000001</v>
      </c>
      <c r="M946" s="37">
        <v>144.636</v>
      </c>
      <c r="N946" s="37">
        <v>181.37</v>
      </c>
      <c r="O946" s="37">
        <v>251.583</v>
      </c>
      <c r="P946" s="37">
        <v>1607.9939999999999</v>
      </c>
    </row>
    <row r="947" spans="1:16" ht="12.75" customHeight="1" thickBot="1" x14ac:dyDescent="0.3">
      <c r="A947" s="142" t="s">
        <v>41</v>
      </c>
      <c r="B947" s="151" t="s">
        <v>33</v>
      </c>
      <c r="C947" s="37" t="s">
        <v>26</v>
      </c>
      <c r="D947" s="37">
        <v>21.343</v>
      </c>
      <c r="E947" s="37">
        <v>18.065000000000001</v>
      </c>
      <c r="F947" s="37">
        <v>17.986999999999998</v>
      </c>
      <c r="G947" s="37">
        <v>8.7759999999999998</v>
      </c>
      <c r="H947" s="37">
        <v>1.1779999999999999</v>
      </c>
      <c r="I947" s="37">
        <v>0</v>
      </c>
      <c r="J947" s="37">
        <v>0</v>
      </c>
      <c r="K947" s="37">
        <v>0</v>
      </c>
      <c r="L947" s="37">
        <v>0</v>
      </c>
      <c r="M947" s="37">
        <v>9.2460000000000004</v>
      </c>
      <c r="N947" s="37">
        <v>12.603999999999999</v>
      </c>
      <c r="O947" s="37">
        <v>18.693999999999999</v>
      </c>
      <c r="P947" s="37">
        <v>107.893</v>
      </c>
    </row>
    <row r="948" spans="1:16" ht="12.75" customHeight="1" thickBot="1" x14ac:dyDescent="0.3">
      <c r="A948" s="143"/>
      <c r="B948" s="159"/>
      <c r="C948" s="37" t="s">
        <v>27</v>
      </c>
      <c r="D948" s="37">
        <v>4.7E-2</v>
      </c>
      <c r="E948" s="37">
        <v>4.3999999999999997E-2</v>
      </c>
      <c r="F948" s="37">
        <v>4.7E-2</v>
      </c>
      <c r="G948" s="37">
        <v>4.4999999999999998E-2</v>
      </c>
      <c r="H948" s="37">
        <v>4.7E-2</v>
      </c>
      <c r="I948" s="37">
        <v>4.4999999999999998E-2</v>
      </c>
      <c r="J948" s="37">
        <v>2.5999999999999999E-2</v>
      </c>
      <c r="K948" s="37">
        <v>4.7E-2</v>
      </c>
      <c r="L948" s="37">
        <v>4.4999999999999998E-2</v>
      </c>
      <c r="M948" s="37">
        <v>4.7E-2</v>
      </c>
      <c r="N948" s="37">
        <v>4.4999999999999998E-2</v>
      </c>
      <c r="O948" s="37">
        <v>4.7E-2</v>
      </c>
      <c r="P948" s="37">
        <v>0.53200000000000003</v>
      </c>
    </row>
    <row r="949" spans="1:16" ht="12.75" customHeight="1" thickBot="1" x14ac:dyDescent="0.3">
      <c r="A949" s="143"/>
      <c r="B949" s="159"/>
      <c r="C949" s="37" t="s">
        <v>28</v>
      </c>
      <c r="D949" s="37">
        <v>0</v>
      </c>
      <c r="E949" s="37">
        <v>0</v>
      </c>
      <c r="F949" s="37">
        <v>0</v>
      </c>
      <c r="G949" s="37">
        <v>0</v>
      </c>
      <c r="H949" s="37">
        <v>0</v>
      </c>
      <c r="I949" s="37">
        <v>0</v>
      </c>
      <c r="J949" s="37">
        <v>0</v>
      </c>
      <c r="K949" s="37">
        <v>0</v>
      </c>
      <c r="L949" s="37">
        <v>0</v>
      </c>
      <c r="M949" s="37">
        <v>0</v>
      </c>
      <c r="N949" s="37">
        <v>0</v>
      </c>
      <c r="O949" s="37">
        <v>0</v>
      </c>
      <c r="P949" s="37">
        <v>0</v>
      </c>
    </row>
    <row r="950" spans="1:16" ht="12.75" customHeight="1" thickBot="1" x14ac:dyDescent="0.3">
      <c r="A950" s="143"/>
      <c r="B950" s="159"/>
      <c r="C950" s="37" t="s">
        <v>29</v>
      </c>
      <c r="D950" s="37">
        <v>0</v>
      </c>
      <c r="E950" s="37">
        <v>0</v>
      </c>
      <c r="F950" s="37">
        <v>0</v>
      </c>
      <c r="G950" s="37">
        <v>0</v>
      </c>
      <c r="H950" s="37">
        <v>0</v>
      </c>
      <c r="I950" s="37">
        <v>0</v>
      </c>
      <c r="J950" s="37">
        <v>0</v>
      </c>
      <c r="K950" s="37">
        <v>0</v>
      </c>
      <c r="L950" s="37">
        <v>0</v>
      </c>
      <c r="M950" s="37">
        <v>0</v>
      </c>
      <c r="N950" s="37">
        <v>0</v>
      </c>
      <c r="O950" s="37">
        <v>0</v>
      </c>
      <c r="P950" s="37">
        <v>0</v>
      </c>
    </row>
    <row r="951" spans="1:16" ht="12.75" customHeight="1" thickBot="1" x14ac:dyDescent="0.3">
      <c r="A951" s="143"/>
      <c r="B951" s="159"/>
      <c r="C951" s="37" t="s">
        <v>30</v>
      </c>
      <c r="D951" s="37">
        <v>1.6779999999999999</v>
      </c>
      <c r="E951" s="37">
        <v>1.4139999999999999</v>
      </c>
      <c r="F951" s="37">
        <v>1.401</v>
      </c>
      <c r="G951" s="37">
        <v>0.64600000000000002</v>
      </c>
      <c r="H951" s="37">
        <v>7.6999999999999999E-2</v>
      </c>
      <c r="I951" s="37">
        <v>0</v>
      </c>
      <c r="J951" s="37">
        <v>0</v>
      </c>
      <c r="K951" s="37">
        <v>0</v>
      </c>
      <c r="L951" s="37">
        <v>0</v>
      </c>
      <c r="M951" s="37">
        <v>0.68300000000000005</v>
      </c>
      <c r="N951" s="37">
        <v>0.96099999999999997</v>
      </c>
      <c r="O951" s="37">
        <v>1.46</v>
      </c>
      <c r="P951" s="37">
        <v>8.32</v>
      </c>
    </row>
    <row r="952" spans="1:16" ht="12.75" customHeight="1" thickBot="1" x14ac:dyDescent="0.3">
      <c r="A952" s="143"/>
      <c r="B952" s="159"/>
      <c r="C952" s="37" t="s">
        <v>31</v>
      </c>
      <c r="D952" s="37">
        <v>23.068000000000001</v>
      </c>
      <c r="E952" s="37">
        <v>19.523</v>
      </c>
      <c r="F952" s="37">
        <v>19.434999999999999</v>
      </c>
      <c r="G952" s="37">
        <v>9.4670000000000005</v>
      </c>
      <c r="H952" s="37">
        <v>1.302</v>
      </c>
      <c r="I952" s="37">
        <v>4.4999999999999998E-2</v>
      </c>
      <c r="J952" s="37">
        <v>2.5999999999999999E-2</v>
      </c>
      <c r="K952" s="37">
        <v>4.7E-2</v>
      </c>
      <c r="L952" s="37">
        <v>4.4999999999999998E-2</v>
      </c>
      <c r="M952" s="37">
        <v>9.9760000000000009</v>
      </c>
      <c r="N952" s="37">
        <v>13.61</v>
      </c>
      <c r="O952" s="37">
        <v>20.201000000000001</v>
      </c>
      <c r="P952" s="37">
        <v>116.745</v>
      </c>
    </row>
    <row r="953" spans="1:16" ht="12.75" customHeight="1" thickBot="1" x14ac:dyDescent="0.3">
      <c r="A953" s="142" t="s">
        <v>45</v>
      </c>
      <c r="B953" s="151" t="s">
        <v>35</v>
      </c>
      <c r="C953" s="37" t="s">
        <v>26</v>
      </c>
      <c r="D953" s="37">
        <v>907.28399999999999</v>
      </c>
      <c r="E953" s="37">
        <v>770.23</v>
      </c>
      <c r="F953" s="37">
        <v>768.60500000000002</v>
      </c>
      <c r="G953" s="37">
        <v>387.10700000000003</v>
      </c>
      <c r="H953" s="37">
        <v>55.198</v>
      </c>
      <c r="I953" s="37">
        <v>0</v>
      </c>
      <c r="J953" s="37">
        <v>0</v>
      </c>
      <c r="K953" s="37">
        <v>0</v>
      </c>
      <c r="L953" s="37">
        <v>0</v>
      </c>
      <c r="M953" s="37">
        <v>407.31</v>
      </c>
      <c r="N953" s="37">
        <v>545.32399999999996</v>
      </c>
      <c r="O953" s="37">
        <v>797.80200000000002</v>
      </c>
      <c r="P953" s="37">
        <v>4638.8599999999997</v>
      </c>
    </row>
    <row r="954" spans="1:16" ht="12.75" customHeight="1" thickBot="1" x14ac:dyDescent="0.3">
      <c r="A954" s="143"/>
      <c r="B954" s="159"/>
      <c r="C954" s="37" t="s">
        <v>27</v>
      </c>
      <c r="D954" s="37">
        <v>18.824000000000002</v>
      </c>
      <c r="E954" s="37">
        <v>17.61</v>
      </c>
      <c r="F954" s="37">
        <v>18.824000000000002</v>
      </c>
      <c r="G954" s="37">
        <v>18.218</v>
      </c>
      <c r="H954" s="37">
        <v>16.442</v>
      </c>
      <c r="I954" s="37">
        <v>15.112</v>
      </c>
      <c r="J954" s="37">
        <v>8.5619999999999994</v>
      </c>
      <c r="K954" s="37">
        <v>15.614000000000001</v>
      </c>
      <c r="L954" s="37">
        <v>15.112</v>
      </c>
      <c r="M954" s="37">
        <v>18.824000000000002</v>
      </c>
      <c r="N954" s="37">
        <v>18.218</v>
      </c>
      <c r="O954" s="37">
        <v>18.824000000000002</v>
      </c>
      <c r="P954" s="37">
        <v>200.184</v>
      </c>
    </row>
    <row r="955" spans="1:16" ht="12.75" customHeight="1" thickBot="1" x14ac:dyDescent="0.3">
      <c r="A955" s="143"/>
      <c r="B955" s="159"/>
      <c r="C955" s="37" t="s">
        <v>28</v>
      </c>
      <c r="D955" s="37">
        <v>86.855000000000004</v>
      </c>
      <c r="E955" s="37">
        <v>73.53</v>
      </c>
      <c r="F955" s="37">
        <v>73.216999999999999</v>
      </c>
      <c r="G955" s="37">
        <v>35.774999999999999</v>
      </c>
      <c r="H955" s="37">
        <v>4.8170000000000002</v>
      </c>
      <c r="I955" s="37">
        <v>0</v>
      </c>
      <c r="J955" s="37">
        <v>0</v>
      </c>
      <c r="K955" s="37">
        <v>0</v>
      </c>
      <c r="L955" s="37">
        <v>0</v>
      </c>
      <c r="M955" s="37">
        <v>37.685000000000002</v>
      </c>
      <c r="N955" s="37">
        <v>51.335999999999999</v>
      </c>
      <c r="O955" s="37">
        <v>76.087999999999994</v>
      </c>
      <c r="P955" s="37">
        <v>439.303</v>
      </c>
    </row>
    <row r="956" spans="1:16" ht="12.75" customHeight="1" thickBot="1" x14ac:dyDescent="0.3">
      <c r="A956" s="143"/>
      <c r="B956" s="159"/>
      <c r="C956" s="37" t="s">
        <v>29</v>
      </c>
      <c r="D956" s="37">
        <v>0</v>
      </c>
      <c r="E956" s="37">
        <v>0</v>
      </c>
      <c r="F956" s="37">
        <v>0</v>
      </c>
      <c r="G956" s="37">
        <v>0</v>
      </c>
      <c r="H956" s="37">
        <v>0</v>
      </c>
      <c r="I956" s="37">
        <v>0</v>
      </c>
      <c r="J956" s="37">
        <v>0</v>
      </c>
      <c r="K956" s="37">
        <v>0</v>
      </c>
      <c r="L956" s="37">
        <v>0</v>
      </c>
      <c r="M956" s="37">
        <v>0</v>
      </c>
      <c r="N956" s="37">
        <v>0</v>
      </c>
      <c r="O956" s="37">
        <v>0</v>
      </c>
      <c r="P956" s="37">
        <v>0</v>
      </c>
    </row>
    <row r="957" spans="1:16" ht="12.75" customHeight="1" thickBot="1" x14ac:dyDescent="0.3">
      <c r="A957" s="143"/>
      <c r="B957" s="159"/>
      <c r="C957" s="37" t="s">
        <v>30</v>
      </c>
      <c r="D957" s="37">
        <v>89.715999999999994</v>
      </c>
      <c r="E957" s="37">
        <v>76.090999999999994</v>
      </c>
      <c r="F957" s="37">
        <v>75.873999999999995</v>
      </c>
      <c r="G957" s="37">
        <v>37.817999999999998</v>
      </c>
      <c r="H957" s="37">
        <v>5.2910000000000004</v>
      </c>
      <c r="I957" s="37">
        <v>0</v>
      </c>
      <c r="J957" s="37">
        <v>0</v>
      </c>
      <c r="K957" s="37">
        <v>0</v>
      </c>
      <c r="L957" s="37">
        <v>0</v>
      </c>
      <c r="M957" s="37">
        <v>39.805</v>
      </c>
      <c r="N957" s="37">
        <v>53.613999999999997</v>
      </c>
      <c r="O957" s="37">
        <v>78.784999999999997</v>
      </c>
      <c r="P957" s="37">
        <v>456.99400000000003</v>
      </c>
    </row>
    <row r="958" spans="1:16" ht="12.75" customHeight="1" thickBot="1" x14ac:dyDescent="0.3">
      <c r="A958" s="143"/>
      <c r="B958" s="159"/>
      <c r="C958" s="37" t="s">
        <v>31</v>
      </c>
      <c r="D958" s="37">
        <v>1102.6790000000001</v>
      </c>
      <c r="E958" s="37">
        <v>937.46100000000001</v>
      </c>
      <c r="F958" s="37">
        <v>936.52</v>
      </c>
      <c r="G958" s="37">
        <v>478.91800000000001</v>
      </c>
      <c r="H958" s="37">
        <v>81.748000000000005</v>
      </c>
      <c r="I958" s="37">
        <v>15.112</v>
      </c>
      <c r="J958" s="37">
        <v>8.5619999999999994</v>
      </c>
      <c r="K958" s="37">
        <v>15.614000000000001</v>
      </c>
      <c r="L958" s="37">
        <v>15.112</v>
      </c>
      <c r="M958" s="37">
        <v>503.62400000000002</v>
      </c>
      <c r="N958" s="37">
        <v>668.49199999999996</v>
      </c>
      <c r="O958" s="37">
        <v>971.49900000000002</v>
      </c>
      <c r="P958" s="37">
        <v>5735.3410000000003</v>
      </c>
    </row>
    <row r="959" spans="1:16" ht="12.75" customHeight="1" thickBot="1" x14ac:dyDescent="0.3">
      <c r="A959" s="138" t="s">
        <v>36</v>
      </c>
      <c r="B959" s="139"/>
      <c r="C959" s="37" t="s">
        <v>26</v>
      </c>
      <c r="D959" s="37">
        <v>6242.4530000000004</v>
      </c>
      <c r="E959" s="37">
        <v>5365.683</v>
      </c>
      <c r="F959" s="37">
        <v>5405.2550000000001</v>
      </c>
      <c r="G959" s="37">
        <v>3077.5</v>
      </c>
      <c r="H959" s="37">
        <v>530.70600000000002</v>
      </c>
      <c r="I959" s="37">
        <v>0</v>
      </c>
      <c r="J959" s="37">
        <v>0</v>
      </c>
      <c r="K959" s="37">
        <v>0</v>
      </c>
      <c r="L959" s="37">
        <v>0</v>
      </c>
      <c r="M959" s="37">
        <v>3214.1350000000002</v>
      </c>
      <c r="N959" s="37">
        <v>4020.3029999999999</v>
      </c>
      <c r="O959" s="37">
        <v>5564.5990000000002</v>
      </c>
      <c r="P959" s="37">
        <v>33420.633999999998</v>
      </c>
    </row>
    <row r="960" spans="1:16" ht="12.75" customHeight="1" thickBot="1" x14ac:dyDescent="0.3">
      <c r="A960" s="140"/>
      <c r="B960" s="141"/>
      <c r="C960" s="37" t="s">
        <v>27</v>
      </c>
      <c r="D960" s="37">
        <v>864.97199999999998</v>
      </c>
      <c r="E960" s="37">
        <v>809.16700000000003</v>
      </c>
      <c r="F960" s="37">
        <v>864.97199999999998</v>
      </c>
      <c r="G960" s="37">
        <v>837.07100000000003</v>
      </c>
      <c r="H960" s="37">
        <v>784.82399999999996</v>
      </c>
      <c r="I960" s="37">
        <v>743.29300000000001</v>
      </c>
      <c r="J960" s="37">
        <v>421.197</v>
      </c>
      <c r="K960" s="37">
        <v>767.88199999999995</v>
      </c>
      <c r="L960" s="37">
        <v>758.52499999999998</v>
      </c>
      <c r="M960" s="37">
        <v>864.78599999999994</v>
      </c>
      <c r="N960" s="37">
        <v>836.89099999999996</v>
      </c>
      <c r="O960" s="37">
        <v>864.78599999999994</v>
      </c>
      <c r="P960" s="37">
        <v>9418.366</v>
      </c>
    </row>
    <row r="961" spans="1:16" ht="12.75" customHeight="1" thickBot="1" x14ac:dyDescent="0.3">
      <c r="A961" s="140"/>
      <c r="B961" s="141"/>
      <c r="C961" s="37" t="s">
        <v>28</v>
      </c>
      <c r="D961" s="37">
        <v>88.311999999999998</v>
      </c>
      <c r="E961" s="37">
        <v>74.792000000000002</v>
      </c>
      <c r="F961" s="37">
        <v>74.495999999999995</v>
      </c>
      <c r="G961" s="37">
        <v>36.557000000000002</v>
      </c>
      <c r="H961" s="37">
        <v>4.9640000000000004</v>
      </c>
      <c r="I961" s="37">
        <v>0</v>
      </c>
      <c r="J961" s="37">
        <v>0</v>
      </c>
      <c r="K961" s="37">
        <v>0</v>
      </c>
      <c r="L961" s="37">
        <v>0</v>
      </c>
      <c r="M961" s="37">
        <v>38.502000000000002</v>
      </c>
      <c r="N961" s="37">
        <v>52.32</v>
      </c>
      <c r="O961" s="37">
        <v>77.405000000000001</v>
      </c>
      <c r="P961" s="37">
        <v>447.34800000000001</v>
      </c>
    </row>
    <row r="962" spans="1:16" ht="12.75" customHeight="1" thickBot="1" x14ac:dyDescent="0.3">
      <c r="A962" s="140"/>
      <c r="B962" s="141"/>
      <c r="C962" s="37" t="s">
        <v>29</v>
      </c>
      <c r="D962" s="37">
        <v>0</v>
      </c>
      <c r="E962" s="37">
        <v>0</v>
      </c>
      <c r="F962" s="37">
        <v>0</v>
      </c>
      <c r="G962" s="37">
        <v>0</v>
      </c>
      <c r="H962" s="37">
        <v>0</v>
      </c>
      <c r="I962" s="37">
        <v>0</v>
      </c>
      <c r="J962" s="37">
        <v>0</v>
      </c>
      <c r="K962" s="37">
        <v>0</v>
      </c>
      <c r="L962" s="37">
        <v>0</v>
      </c>
      <c r="M962" s="37">
        <v>0</v>
      </c>
      <c r="N962" s="37">
        <v>0</v>
      </c>
      <c r="O962" s="37">
        <v>0</v>
      </c>
      <c r="P962" s="37">
        <v>0</v>
      </c>
    </row>
    <row r="963" spans="1:16" ht="12.75" customHeight="1" thickBot="1" x14ac:dyDescent="0.3">
      <c r="A963" s="140"/>
      <c r="B963" s="141"/>
      <c r="C963" s="37" t="s">
        <v>30</v>
      </c>
      <c r="D963" s="37">
        <v>115.081</v>
      </c>
      <c r="E963" s="37">
        <v>97.792000000000002</v>
      </c>
      <c r="F963" s="37">
        <v>97.656999999999996</v>
      </c>
      <c r="G963" s="37">
        <v>49.69</v>
      </c>
      <c r="H963" s="37">
        <v>7.2169999999999996</v>
      </c>
      <c r="I963" s="37">
        <v>0</v>
      </c>
      <c r="J963" s="37">
        <v>0</v>
      </c>
      <c r="K963" s="37">
        <v>0</v>
      </c>
      <c r="L963" s="37">
        <v>0</v>
      </c>
      <c r="M963" s="37">
        <v>51.960999999999999</v>
      </c>
      <c r="N963" s="37">
        <v>69.2</v>
      </c>
      <c r="O963" s="37">
        <v>100.816</v>
      </c>
      <c r="P963" s="37">
        <v>589.41399999999999</v>
      </c>
    </row>
    <row r="964" spans="1:16" ht="12.75" customHeight="1" thickBot="1" x14ac:dyDescent="0.3">
      <c r="A964" s="140"/>
      <c r="B964" s="141"/>
      <c r="C964" s="37" t="s">
        <v>31</v>
      </c>
      <c r="D964" s="37">
        <v>7310.8180000000002</v>
      </c>
      <c r="E964" s="37">
        <v>6347.4340000000002</v>
      </c>
      <c r="F964" s="37">
        <v>6442.38</v>
      </c>
      <c r="G964" s="37">
        <v>4000.8180000000002</v>
      </c>
      <c r="H964" s="37">
        <v>1327.711</v>
      </c>
      <c r="I964" s="37">
        <v>743.29300000000001</v>
      </c>
      <c r="J964" s="37">
        <v>421.197</v>
      </c>
      <c r="K964" s="37">
        <v>767.88199999999995</v>
      </c>
      <c r="L964" s="37">
        <v>758.52499999999998</v>
      </c>
      <c r="M964" s="37">
        <v>4169.384</v>
      </c>
      <c r="N964" s="37">
        <v>4978.7139999999999</v>
      </c>
      <c r="O964" s="37">
        <v>6607.6059999999998</v>
      </c>
      <c r="P964" s="37">
        <v>43875.762000000002</v>
      </c>
    </row>
    <row r="965" spans="1:16" ht="12.75" customHeight="1" thickBot="1" x14ac:dyDescent="0.3">
      <c r="A965" s="163" t="s">
        <v>65</v>
      </c>
      <c r="B965" s="164"/>
      <c r="C965" s="164"/>
      <c r="D965" s="164"/>
      <c r="E965" s="164"/>
      <c r="F965" s="164"/>
      <c r="G965" s="164"/>
      <c r="H965" s="164"/>
      <c r="I965" s="164"/>
      <c r="J965" s="164"/>
      <c r="K965" s="164"/>
      <c r="L965" s="164"/>
      <c r="M965" s="164"/>
      <c r="N965" s="164"/>
      <c r="O965" s="164"/>
      <c r="P965" s="165"/>
    </row>
    <row r="966" spans="1:16" ht="12.75" customHeight="1" thickBot="1" x14ac:dyDescent="0.3">
      <c r="A966" s="156" t="s">
        <v>8</v>
      </c>
      <c r="B966" s="183" t="s">
        <v>9</v>
      </c>
      <c r="C966" s="151"/>
      <c r="D966" s="188" t="s">
        <v>116</v>
      </c>
      <c r="E966" s="154"/>
      <c r="F966" s="154"/>
      <c r="G966" s="154"/>
      <c r="H966" s="154"/>
      <c r="I966" s="154"/>
      <c r="J966" s="154"/>
      <c r="K966" s="154"/>
      <c r="L966" s="154"/>
      <c r="M966" s="154"/>
      <c r="N966" s="154"/>
      <c r="O966" s="154"/>
      <c r="P966" s="155"/>
    </row>
    <row r="967" spans="1:16" ht="12.75" customHeight="1" thickBot="1" x14ac:dyDescent="0.3">
      <c r="A967" s="158"/>
      <c r="B967" s="182"/>
      <c r="C967" s="152"/>
      <c r="D967" s="36" t="s">
        <v>10</v>
      </c>
      <c r="E967" s="36" t="s">
        <v>11</v>
      </c>
      <c r="F967" s="35" t="s">
        <v>12</v>
      </c>
      <c r="G967" s="36" t="s">
        <v>13</v>
      </c>
      <c r="H967" s="35" t="s">
        <v>14</v>
      </c>
      <c r="I967" s="35" t="s">
        <v>15</v>
      </c>
      <c r="J967" s="35" t="s">
        <v>16</v>
      </c>
      <c r="K967" s="36" t="s">
        <v>17</v>
      </c>
      <c r="L967" s="37" t="s">
        <v>18</v>
      </c>
      <c r="M967" s="36" t="s">
        <v>19</v>
      </c>
      <c r="N967" s="36" t="s">
        <v>20</v>
      </c>
      <c r="O967" s="36" t="s">
        <v>21</v>
      </c>
      <c r="P967" s="35" t="s">
        <v>22</v>
      </c>
    </row>
    <row r="968" spans="1:16" ht="12.75" customHeight="1" thickBot="1" x14ac:dyDescent="0.3">
      <c r="A968" s="142" t="s">
        <v>43</v>
      </c>
      <c r="B968" s="151" t="s">
        <v>38</v>
      </c>
      <c r="C968" s="37" t="s">
        <v>26</v>
      </c>
      <c r="D968" s="37">
        <v>0</v>
      </c>
      <c r="E968" s="37">
        <v>0</v>
      </c>
      <c r="F968" s="37">
        <v>0</v>
      </c>
      <c r="G968" s="37">
        <v>0</v>
      </c>
      <c r="H968" s="37">
        <v>0</v>
      </c>
      <c r="I968" s="37">
        <v>0</v>
      </c>
      <c r="J968" s="37">
        <v>0</v>
      </c>
      <c r="K968" s="37">
        <v>0</v>
      </c>
      <c r="L968" s="37">
        <v>0</v>
      </c>
      <c r="M968" s="37">
        <v>0</v>
      </c>
      <c r="N968" s="37">
        <v>0</v>
      </c>
      <c r="O968" s="37">
        <v>0</v>
      </c>
      <c r="P968" s="37">
        <v>0</v>
      </c>
    </row>
    <row r="969" spans="1:16" ht="12.75" customHeight="1" thickBot="1" x14ac:dyDescent="0.3">
      <c r="A969" s="143"/>
      <c r="B969" s="159"/>
      <c r="C969" s="37" t="s">
        <v>27</v>
      </c>
      <c r="D969" s="37">
        <v>0</v>
      </c>
      <c r="E969" s="37">
        <v>0</v>
      </c>
      <c r="F969" s="37">
        <v>0</v>
      </c>
      <c r="G969" s="37">
        <v>0</v>
      </c>
      <c r="H969" s="37">
        <v>53.481999999999999</v>
      </c>
      <c r="I969" s="37">
        <v>50.055</v>
      </c>
      <c r="J969" s="37">
        <v>51.723999999999997</v>
      </c>
      <c r="K969" s="37">
        <v>51.723999999999997</v>
      </c>
      <c r="L969" s="37">
        <v>51.756999999999998</v>
      </c>
      <c r="M969" s="37">
        <v>0</v>
      </c>
      <c r="N969" s="37">
        <v>0</v>
      </c>
      <c r="O969" s="37">
        <v>0</v>
      </c>
      <c r="P969" s="37">
        <v>258.74200000000002</v>
      </c>
    </row>
    <row r="970" spans="1:16" ht="12.75" customHeight="1" thickBot="1" x14ac:dyDescent="0.3">
      <c r="A970" s="143"/>
      <c r="B970" s="159"/>
      <c r="C970" s="37" t="s">
        <v>28</v>
      </c>
      <c r="D970" s="37">
        <v>0</v>
      </c>
      <c r="E970" s="37">
        <v>0</v>
      </c>
      <c r="F970" s="37">
        <v>0</v>
      </c>
      <c r="G970" s="37">
        <v>0</v>
      </c>
      <c r="H970" s="37">
        <v>0</v>
      </c>
      <c r="I970" s="37">
        <v>0</v>
      </c>
      <c r="J970" s="37">
        <v>0</v>
      </c>
      <c r="K970" s="37">
        <v>0</v>
      </c>
      <c r="L970" s="37">
        <v>0</v>
      </c>
      <c r="M970" s="37">
        <v>0</v>
      </c>
      <c r="N970" s="37">
        <v>0</v>
      </c>
      <c r="O970" s="37">
        <v>0</v>
      </c>
      <c r="P970" s="37">
        <v>0</v>
      </c>
    </row>
    <row r="971" spans="1:16" ht="12.75" customHeight="1" thickBot="1" x14ac:dyDescent="0.3">
      <c r="A971" s="143"/>
      <c r="B971" s="159"/>
      <c r="C971" s="37" t="s">
        <v>29</v>
      </c>
      <c r="D971" s="37">
        <v>0</v>
      </c>
      <c r="E971" s="37">
        <v>0</v>
      </c>
      <c r="F971" s="37">
        <v>0</v>
      </c>
      <c r="G971" s="37">
        <v>0</v>
      </c>
      <c r="H971" s="37">
        <v>0</v>
      </c>
      <c r="I971" s="37">
        <v>0</v>
      </c>
      <c r="J971" s="37">
        <v>0</v>
      </c>
      <c r="K971" s="37">
        <v>0</v>
      </c>
      <c r="L971" s="37">
        <v>0</v>
      </c>
      <c r="M971" s="37">
        <v>0</v>
      </c>
      <c r="N971" s="37">
        <v>0</v>
      </c>
      <c r="O971" s="37">
        <v>0</v>
      </c>
      <c r="P971" s="37">
        <v>0</v>
      </c>
    </row>
    <row r="972" spans="1:16" ht="12.75" customHeight="1" thickBot="1" x14ac:dyDescent="0.3">
      <c r="A972" s="143"/>
      <c r="B972" s="159"/>
      <c r="C972" s="37" t="s">
        <v>30</v>
      </c>
      <c r="D972" s="37">
        <v>0</v>
      </c>
      <c r="E972" s="37">
        <v>0</v>
      </c>
      <c r="F972" s="37">
        <v>0</v>
      </c>
      <c r="G972" s="37">
        <v>0</v>
      </c>
      <c r="H972" s="37">
        <v>0</v>
      </c>
      <c r="I972" s="37">
        <v>0</v>
      </c>
      <c r="J972" s="37">
        <v>0</v>
      </c>
      <c r="K972" s="37">
        <v>0</v>
      </c>
      <c r="L972" s="37">
        <v>0</v>
      </c>
      <c r="M972" s="37">
        <v>0</v>
      </c>
      <c r="N972" s="37">
        <v>0</v>
      </c>
      <c r="O972" s="37">
        <v>0</v>
      </c>
      <c r="P972" s="37">
        <v>0</v>
      </c>
    </row>
    <row r="973" spans="1:16" ht="12.75" customHeight="1" thickBot="1" x14ac:dyDescent="0.3">
      <c r="A973" s="143"/>
      <c r="B973" s="159"/>
      <c r="C973" s="37" t="s">
        <v>31</v>
      </c>
      <c r="D973" s="37">
        <v>0</v>
      </c>
      <c r="E973" s="37">
        <v>0</v>
      </c>
      <c r="F973" s="37">
        <v>0</v>
      </c>
      <c r="G973" s="37">
        <v>0</v>
      </c>
      <c r="H973" s="37">
        <v>53.481999999999999</v>
      </c>
      <c r="I973" s="37">
        <v>50.055</v>
      </c>
      <c r="J973" s="37">
        <v>51.723999999999997</v>
      </c>
      <c r="K973" s="37">
        <v>51.723999999999997</v>
      </c>
      <c r="L973" s="37">
        <v>51.756999999999998</v>
      </c>
      <c r="M973" s="37">
        <v>0</v>
      </c>
      <c r="N973" s="37">
        <v>0</v>
      </c>
      <c r="O973" s="37">
        <v>0</v>
      </c>
      <c r="P973" s="37">
        <v>258.74200000000002</v>
      </c>
    </row>
    <row r="974" spans="1:16" ht="12.75" customHeight="1" thickBot="1" x14ac:dyDescent="0.3">
      <c r="A974" s="138" t="s">
        <v>36</v>
      </c>
      <c r="B974" s="139"/>
      <c r="C974" s="37" t="s">
        <v>26</v>
      </c>
      <c r="D974" s="37">
        <v>0</v>
      </c>
      <c r="E974" s="37">
        <v>0</v>
      </c>
      <c r="F974" s="37">
        <v>0</v>
      </c>
      <c r="G974" s="37">
        <v>0</v>
      </c>
      <c r="H974" s="37">
        <v>0</v>
      </c>
      <c r="I974" s="37">
        <v>0</v>
      </c>
      <c r="J974" s="37">
        <v>0</v>
      </c>
      <c r="K974" s="37">
        <v>0</v>
      </c>
      <c r="L974" s="37">
        <v>0</v>
      </c>
      <c r="M974" s="37">
        <v>0</v>
      </c>
      <c r="N974" s="37">
        <v>0</v>
      </c>
      <c r="O974" s="37">
        <v>0</v>
      </c>
      <c r="P974" s="37">
        <v>0</v>
      </c>
    </row>
    <row r="975" spans="1:16" ht="12.75" customHeight="1" thickBot="1" x14ac:dyDescent="0.3">
      <c r="A975" s="140"/>
      <c r="B975" s="141"/>
      <c r="C975" s="37" t="s">
        <v>27</v>
      </c>
      <c r="D975" s="37">
        <v>0</v>
      </c>
      <c r="E975" s="37">
        <v>0</v>
      </c>
      <c r="F975" s="37">
        <v>0</v>
      </c>
      <c r="G975" s="37">
        <v>0</v>
      </c>
      <c r="H975" s="37">
        <v>53.481999999999999</v>
      </c>
      <c r="I975" s="37">
        <v>50.055</v>
      </c>
      <c r="J975" s="37">
        <v>51.723999999999997</v>
      </c>
      <c r="K975" s="37">
        <v>51.723999999999997</v>
      </c>
      <c r="L975" s="37">
        <v>51.756999999999998</v>
      </c>
      <c r="M975" s="37">
        <v>0</v>
      </c>
      <c r="N975" s="37">
        <v>0</v>
      </c>
      <c r="O975" s="37">
        <v>0</v>
      </c>
      <c r="P975" s="37">
        <v>258.74200000000002</v>
      </c>
    </row>
    <row r="976" spans="1:16" ht="12.75" customHeight="1" thickBot="1" x14ac:dyDescent="0.3">
      <c r="A976" s="140"/>
      <c r="B976" s="141"/>
      <c r="C976" s="37" t="s">
        <v>28</v>
      </c>
      <c r="D976" s="37">
        <v>0</v>
      </c>
      <c r="E976" s="37">
        <v>0</v>
      </c>
      <c r="F976" s="37">
        <v>0</v>
      </c>
      <c r="G976" s="37">
        <v>0</v>
      </c>
      <c r="H976" s="37">
        <v>0</v>
      </c>
      <c r="I976" s="37">
        <v>0</v>
      </c>
      <c r="J976" s="37">
        <v>0</v>
      </c>
      <c r="K976" s="37">
        <v>0</v>
      </c>
      <c r="L976" s="37">
        <v>0</v>
      </c>
      <c r="M976" s="37">
        <v>0</v>
      </c>
      <c r="N976" s="37">
        <v>0</v>
      </c>
      <c r="O976" s="37">
        <v>0</v>
      </c>
      <c r="P976" s="37">
        <v>0</v>
      </c>
    </row>
    <row r="977" spans="1:16" ht="12.75" customHeight="1" thickBot="1" x14ac:dyDescent="0.3">
      <c r="A977" s="140"/>
      <c r="B977" s="141"/>
      <c r="C977" s="37" t="s">
        <v>29</v>
      </c>
      <c r="D977" s="37">
        <v>0</v>
      </c>
      <c r="E977" s="37">
        <v>0</v>
      </c>
      <c r="F977" s="37">
        <v>0</v>
      </c>
      <c r="G977" s="37">
        <v>0</v>
      </c>
      <c r="H977" s="37">
        <v>0</v>
      </c>
      <c r="I977" s="37">
        <v>0</v>
      </c>
      <c r="J977" s="37">
        <v>0</v>
      </c>
      <c r="K977" s="37">
        <v>0</v>
      </c>
      <c r="L977" s="37">
        <v>0</v>
      </c>
      <c r="M977" s="37">
        <v>0</v>
      </c>
      <c r="N977" s="37">
        <v>0</v>
      </c>
      <c r="O977" s="37">
        <v>0</v>
      </c>
      <c r="P977" s="37">
        <v>0</v>
      </c>
    </row>
    <row r="978" spans="1:16" ht="12.75" customHeight="1" thickBot="1" x14ac:dyDescent="0.3">
      <c r="A978" s="140"/>
      <c r="B978" s="141"/>
      <c r="C978" s="37" t="s">
        <v>30</v>
      </c>
      <c r="D978" s="37">
        <v>0</v>
      </c>
      <c r="E978" s="37">
        <v>0</v>
      </c>
      <c r="F978" s="37">
        <v>0</v>
      </c>
      <c r="G978" s="37">
        <v>0</v>
      </c>
      <c r="H978" s="37">
        <v>0</v>
      </c>
      <c r="I978" s="37">
        <v>0</v>
      </c>
      <c r="J978" s="37">
        <v>0</v>
      </c>
      <c r="K978" s="37">
        <v>0</v>
      </c>
      <c r="L978" s="37">
        <v>0</v>
      </c>
      <c r="M978" s="37">
        <v>0</v>
      </c>
      <c r="N978" s="37">
        <v>0</v>
      </c>
      <c r="O978" s="37">
        <v>0</v>
      </c>
      <c r="P978" s="37">
        <v>0</v>
      </c>
    </row>
    <row r="979" spans="1:16" ht="12.75" customHeight="1" thickBot="1" x14ac:dyDescent="0.3">
      <c r="A979" s="140"/>
      <c r="B979" s="141"/>
      <c r="C979" s="37" t="s">
        <v>31</v>
      </c>
      <c r="D979" s="37">
        <v>0</v>
      </c>
      <c r="E979" s="37">
        <v>0</v>
      </c>
      <c r="F979" s="37">
        <v>0</v>
      </c>
      <c r="G979" s="37">
        <v>0</v>
      </c>
      <c r="H979" s="37">
        <v>53.481999999999999</v>
      </c>
      <c r="I979" s="37">
        <v>50.055</v>
      </c>
      <c r="J979" s="37">
        <v>51.723999999999997</v>
      </c>
      <c r="K979" s="37">
        <v>51.723999999999997</v>
      </c>
      <c r="L979" s="37">
        <v>51.756999999999998</v>
      </c>
      <c r="M979" s="37">
        <v>0</v>
      </c>
      <c r="N979" s="37">
        <v>0</v>
      </c>
      <c r="O979" s="37">
        <v>0</v>
      </c>
      <c r="P979" s="37">
        <v>258.74200000000002</v>
      </c>
    </row>
    <row r="980" spans="1:16" ht="12.75" customHeight="1" thickBot="1" x14ac:dyDescent="0.3">
      <c r="A980" s="163" t="s">
        <v>66</v>
      </c>
      <c r="B980" s="164"/>
      <c r="C980" s="164"/>
      <c r="D980" s="164"/>
      <c r="E980" s="164"/>
      <c r="F980" s="164"/>
      <c r="G980" s="164"/>
      <c r="H980" s="164"/>
      <c r="I980" s="164"/>
      <c r="J980" s="164"/>
      <c r="K980" s="164"/>
      <c r="L980" s="164"/>
      <c r="M980" s="164"/>
      <c r="N980" s="164"/>
      <c r="O980" s="164"/>
      <c r="P980" s="165"/>
    </row>
    <row r="981" spans="1:16" ht="12.75" customHeight="1" thickBot="1" x14ac:dyDescent="0.3">
      <c r="A981" s="156" t="s">
        <v>8</v>
      </c>
      <c r="B981" s="183" t="s">
        <v>9</v>
      </c>
      <c r="C981" s="151"/>
      <c r="D981" s="188" t="s">
        <v>117</v>
      </c>
      <c r="E981" s="154"/>
      <c r="F981" s="154"/>
      <c r="G981" s="154"/>
      <c r="H981" s="154"/>
      <c r="I981" s="154"/>
      <c r="J981" s="154"/>
      <c r="K981" s="154"/>
      <c r="L981" s="154"/>
      <c r="M981" s="154"/>
      <c r="N981" s="154"/>
      <c r="O981" s="154"/>
      <c r="P981" s="155"/>
    </row>
    <row r="982" spans="1:16" ht="12.75" customHeight="1" thickBot="1" x14ac:dyDescent="0.3">
      <c r="A982" s="158"/>
      <c r="B982" s="182"/>
      <c r="C982" s="152"/>
      <c r="D982" s="36" t="s">
        <v>10</v>
      </c>
      <c r="E982" s="36" t="s">
        <v>11</v>
      </c>
      <c r="F982" s="35" t="s">
        <v>12</v>
      </c>
      <c r="G982" s="36" t="s">
        <v>13</v>
      </c>
      <c r="H982" s="35" t="s">
        <v>14</v>
      </c>
      <c r="I982" s="35" t="s">
        <v>15</v>
      </c>
      <c r="J982" s="35" t="s">
        <v>16</v>
      </c>
      <c r="K982" s="36" t="s">
        <v>17</v>
      </c>
      <c r="L982" s="37" t="s">
        <v>18</v>
      </c>
      <c r="M982" s="36" t="s">
        <v>19</v>
      </c>
      <c r="N982" s="36" t="s">
        <v>20</v>
      </c>
      <c r="O982" s="36" t="s">
        <v>21</v>
      </c>
      <c r="P982" s="35" t="s">
        <v>22</v>
      </c>
    </row>
    <row r="983" spans="1:16" ht="12.75" customHeight="1" thickBot="1" x14ac:dyDescent="0.3">
      <c r="A983" s="142" t="s">
        <v>43</v>
      </c>
      <c r="B983" s="151" t="s">
        <v>38</v>
      </c>
      <c r="C983" s="37" t="s">
        <v>26</v>
      </c>
      <c r="D983" s="37">
        <v>233.29900000000001</v>
      </c>
      <c r="E983" s="37">
        <v>197.36799999999999</v>
      </c>
      <c r="F983" s="37">
        <v>196.42400000000001</v>
      </c>
      <c r="G983" s="37">
        <v>95.248000000000005</v>
      </c>
      <c r="H983" s="37">
        <v>12.627000000000001</v>
      </c>
      <c r="I983" s="37">
        <v>0</v>
      </c>
      <c r="J983" s="37">
        <v>0</v>
      </c>
      <c r="K983" s="37">
        <v>0</v>
      </c>
      <c r="L983" s="37">
        <v>0</v>
      </c>
      <c r="M983" s="37">
        <v>100.363</v>
      </c>
      <c r="N983" s="37">
        <v>137.315</v>
      </c>
      <c r="O983" s="37">
        <v>204.18799999999999</v>
      </c>
      <c r="P983" s="37">
        <v>1176.8320000000001</v>
      </c>
    </row>
    <row r="984" spans="1:16" ht="12.75" customHeight="1" thickBot="1" x14ac:dyDescent="0.3">
      <c r="A984" s="143"/>
      <c r="B984" s="159"/>
      <c r="C984" s="37" t="s">
        <v>27</v>
      </c>
      <c r="D984" s="37">
        <v>0</v>
      </c>
      <c r="E984" s="37">
        <v>0</v>
      </c>
      <c r="F984" s="37">
        <v>0</v>
      </c>
      <c r="G984" s="37">
        <v>0</v>
      </c>
      <c r="H984" s="37">
        <v>0</v>
      </c>
      <c r="I984" s="37">
        <v>0</v>
      </c>
      <c r="J984" s="37">
        <v>0</v>
      </c>
      <c r="K984" s="37">
        <v>0</v>
      </c>
      <c r="L984" s="37">
        <v>0</v>
      </c>
      <c r="M984" s="37">
        <v>0</v>
      </c>
      <c r="N984" s="37">
        <v>0</v>
      </c>
      <c r="O984" s="37">
        <v>0</v>
      </c>
      <c r="P984" s="37">
        <v>0</v>
      </c>
    </row>
    <row r="985" spans="1:16" ht="12.75" customHeight="1" thickBot="1" x14ac:dyDescent="0.3">
      <c r="A985" s="143"/>
      <c r="B985" s="159"/>
      <c r="C985" s="37" t="s">
        <v>28</v>
      </c>
      <c r="D985" s="37">
        <v>35.481000000000002</v>
      </c>
      <c r="E985" s="37">
        <v>29.901</v>
      </c>
      <c r="F985" s="37">
        <v>29.669</v>
      </c>
      <c r="G985" s="37">
        <v>13.763999999999999</v>
      </c>
      <c r="H985" s="37">
        <v>1.6579999999999999</v>
      </c>
      <c r="I985" s="37">
        <v>0</v>
      </c>
      <c r="J985" s="37">
        <v>0</v>
      </c>
      <c r="K985" s="37">
        <v>0</v>
      </c>
      <c r="L985" s="37">
        <v>0</v>
      </c>
      <c r="M985" s="37">
        <v>14.529</v>
      </c>
      <c r="N985" s="37">
        <v>20.393999999999998</v>
      </c>
      <c r="O985" s="37">
        <v>30.893000000000001</v>
      </c>
      <c r="P985" s="37">
        <v>176.28899999999999</v>
      </c>
    </row>
    <row r="986" spans="1:16" ht="12.75" customHeight="1" thickBot="1" x14ac:dyDescent="0.3">
      <c r="A986" s="143"/>
      <c r="B986" s="159"/>
      <c r="C986" s="37" t="s">
        <v>29</v>
      </c>
      <c r="D986" s="37">
        <v>0</v>
      </c>
      <c r="E986" s="37">
        <v>0</v>
      </c>
      <c r="F986" s="37">
        <v>0</v>
      </c>
      <c r="G986" s="37">
        <v>0</v>
      </c>
      <c r="H986" s="37">
        <v>0</v>
      </c>
      <c r="I986" s="37">
        <v>0</v>
      </c>
      <c r="J986" s="37">
        <v>0</v>
      </c>
      <c r="K986" s="37">
        <v>0</v>
      </c>
      <c r="L986" s="37">
        <v>0</v>
      </c>
      <c r="M986" s="37">
        <v>0</v>
      </c>
      <c r="N986" s="37">
        <v>0</v>
      </c>
      <c r="O986" s="37">
        <v>0</v>
      </c>
      <c r="P986" s="37">
        <v>0</v>
      </c>
    </row>
    <row r="987" spans="1:16" ht="12.75" customHeight="1" thickBot="1" x14ac:dyDescent="0.3">
      <c r="A987" s="143"/>
      <c r="B987" s="159"/>
      <c r="C987" s="37" t="s">
        <v>30</v>
      </c>
      <c r="D987" s="37">
        <v>0.57899999999999996</v>
      </c>
      <c r="E987" s="37">
        <v>0.49399999999999999</v>
      </c>
      <c r="F987" s="37">
        <v>0.496</v>
      </c>
      <c r="G987" s="37">
        <v>0.27</v>
      </c>
      <c r="H987" s="37">
        <v>4.2999999999999997E-2</v>
      </c>
      <c r="I987" s="37">
        <v>0</v>
      </c>
      <c r="J987" s="37">
        <v>0</v>
      </c>
      <c r="K987" s="37">
        <v>0</v>
      </c>
      <c r="L987" s="37">
        <v>0</v>
      </c>
      <c r="M987" s="37">
        <v>0.28299999999999997</v>
      </c>
      <c r="N987" s="37">
        <v>0.36299999999999999</v>
      </c>
      <c r="O987" s="37">
        <v>0.51300000000000001</v>
      </c>
      <c r="P987" s="37">
        <v>3.0409999999999999</v>
      </c>
    </row>
    <row r="988" spans="1:16" ht="12.75" customHeight="1" thickBot="1" x14ac:dyDescent="0.3">
      <c r="A988" s="143"/>
      <c r="B988" s="159"/>
      <c r="C988" s="37" t="s">
        <v>31</v>
      </c>
      <c r="D988" s="37">
        <v>269.35899999999998</v>
      </c>
      <c r="E988" s="37">
        <v>227.76300000000001</v>
      </c>
      <c r="F988" s="37">
        <v>226.589</v>
      </c>
      <c r="G988" s="37">
        <v>109.282</v>
      </c>
      <c r="H988" s="37">
        <v>14.327999999999999</v>
      </c>
      <c r="I988" s="37">
        <v>0</v>
      </c>
      <c r="J988" s="37">
        <v>0</v>
      </c>
      <c r="K988" s="37">
        <v>0</v>
      </c>
      <c r="L988" s="37">
        <v>0</v>
      </c>
      <c r="M988" s="37">
        <v>115.175</v>
      </c>
      <c r="N988" s="37">
        <v>158.072</v>
      </c>
      <c r="O988" s="37">
        <v>235.59399999999999</v>
      </c>
      <c r="P988" s="37">
        <v>1356.162</v>
      </c>
    </row>
    <row r="989" spans="1:16" ht="12.75" customHeight="1" thickBot="1" x14ac:dyDescent="0.3">
      <c r="A989" s="142" t="s">
        <v>32</v>
      </c>
      <c r="B989" s="151" t="s">
        <v>0</v>
      </c>
      <c r="C989" s="37" t="s">
        <v>26</v>
      </c>
      <c r="D989" s="37">
        <v>24.033999999999999</v>
      </c>
      <c r="E989" s="37">
        <v>20.584</v>
      </c>
      <c r="F989" s="37">
        <v>20.677</v>
      </c>
      <c r="G989" s="37">
        <v>11.374000000000001</v>
      </c>
      <c r="H989" s="37">
        <v>1.871</v>
      </c>
      <c r="I989" s="37">
        <v>0</v>
      </c>
      <c r="J989" s="37">
        <v>0</v>
      </c>
      <c r="K989" s="37">
        <v>0</v>
      </c>
      <c r="L989" s="37">
        <v>0</v>
      </c>
      <c r="M989" s="37">
        <v>11.929</v>
      </c>
      <c r="N989" s="37">
        <v>15.204000000000001</v>
      </c>
      <c r="O989" s="37">
        <v>21.384</v>
      </c>
      <c r="P989" s="37">
        <v>127.057</v>
      </c>
    </row>
    <row r="990" spans="1:16" ht="12.75" customHeight="1" thickBot="1" x14ac:dyDescent="0.3">
      <c r="A990" s="143"/>
      <c r="B990" s="159"/>
      <c r="C990" s="37" t="s">
        <v>27</v>
      </c>
      <c r="D990" s="37">
        <v>0</v>
      </c>
      <c r="E990" s="37">
        <v>0</v>
      </c>
      <c r="F990" s="37">
        <v>0</v>
      </c>
      <c r="G990" s="37">
        <v>0</v>
      </c>
      <c r="H990" s="37">
        <v>0</v>
      </c>
      <c r="I990" s="37">
        <v>0</v>
      </c>
      <c r="J990" s="37">
        <v>0</v>
      </c>
      <c r="K990" s="37">
        <v>0</v>
      </c>
      <c r="L990" s="37">
        <v>0</v>
      </c>
      <c r="M990" s="37">
        <v>0</v>
      </c>
      <c r="N990" s="37">
        <v>0</v>
      </c>
      <c r="O990" s="37">
        <v>0</v>
      </c>
      <c r="P990" s="37">
        <v>0</v>
      </c>
    </row>
    <row r="991" spans="1:16" ht="12.75" customHeight="1" thickBot="1" x14ac:dyDescent="0.3">
      <c r="A991" s="143"/>
      <c r="B991" s="159"/>
      <c r="C991" s="37" t="s">
        <v>28</v>
      </c>
      <c r="D991" s="37">
        <v>0</v>
      </c>
      <c r="E991" s="37">
        <v>0</v>
      </c>
      <c r="F991" s="37">
        <v>0</v>
      </c>
      <c r="G991" s="37">
        <v>0</v>
      </c>
      <c r="H991" s="37">
        <v>0</v>
      </c>
      <c r="I991" s="37">
        <v>0</v>
      </c>
      <c r="J991" s="37">
        <v>0</v>
      </c>
      <c r="K991" s="37">
        <v>0</v>
      </c>
      <c r="L991" s="37">
        <v>0</v>
      </c>
      <c r="M991" s="37">
        <v>0</v>
      </c>
      <c r="N991" s="37">
        <v>0</v>
      </c>
      <c r="O991" s="37">
        <v>0</v>
      </c>
      <c r="P991" s="37">
        <v>0</v>
      </c>
    </row>
    <row r="992" spans="1:16" ht="12.75" customHeight="1" thickBot="1" x14ac:dyDescent="0.3">
      <c r="A992" s="143"/>
      <c r="B992" s="159"/>
      <c r="C992" s="37" t="s">
        <v>29</v>
      </c>
      <c r="D992" s="37">
        <v>0</v>
      </c>
      <c r="E992" s="37">
        <v>0</v>
      </c>
      <c r="F992" s="37">
        <v>0</v>
      </c>
      <c r="G992" s="37">
        <v>0</v>
      </c>
      <c r="H992" s="37">
        <v>0</v>
      </c>
      <c r="I992" s="37">
        <v>0</v>
      </c>
      <c r="J992" s="37">
        <v>0</v>
      </c>
      <c r="K992" s="37">
        <v>0</v>
      </c>
      <c r="L992" s="37">
        <v>0</v>
      </c>
      <c r="M992" s="37">
        <v>0</v>
      </c>
      <c r="N992" s="37">
        <v>0</v>
      </c>
      <c r="O992" s="37">
        <v>0</v>
      </c>
      <c r="P992" s="37">
        <v>0</v>
      </c>
    </row>
    <row r="993" spans="1:16" ht="12.75" customHeight="1" thickBot="1" x14ac:dyDescent="0.3">
      <c r="A993" s="143"/>
      <c r="B993" s="159"/>
      <c r="C993" s="37" t="s">
        <v>30</v>
      </c>
      <c r="D993" s="37">
        <v>1.873</v>
      </c>
      <c r="E993" s="37">
        <v>1.605</v>
      </c>
      <c r="F993" s="37">
        <v>1.611</v>
      </c>
      <c r="G993" s="37">
        <v>0.88700000000000001</v>
      </c>
      <c r="H993" s="37">
        <v>0.14699999999999999</v>
      </c>
      <c r="I993" s="37">
        <v>0</v>
      </c>
      <c r="J993" s="37">
        <v>0</v>
      </c>
      <c r="K993" s="37">
        <v>0</v>
      </c>
      <c r="L993" s="37">
        <v>0</v>
      </c>
      <c r="M993" s="37">
        <v>0.93</v>
      </c>
      <c r="N993" s="37">
        <v>1.1839999999999999</v>
      </c>
      <c r="O993" s="37">
        <v>1.667</v>
      </c>
      <c r="P993" s="37">
        <v>9.9039999999999999</v>
      </c>
    </row>
    <row r="994" spans="1:16" ht="12.75" customHeight="1" thickBot="1" x14ac:dyDescent="0.3">
      <c r="A994" s="143"/>
      <c r="B994" s="159"/>
      <c r="C994" s="37" t="s">
        <v>31</v>
      </c>
      <c r="D994" s="37">
        <v>25.907</v>
      </c>
      <c r="E994" s="37">
        <v>22.189</v>
      </c>
      <c r="F994" s="37">
        <v>22.288</v>
      </c>
      <c r="G994" s="37">
        <v>12.260999999999999</v>
      </c>
      <c r="H994" s="37">
        <v>2.0179999999999998</v>
      </c>
      <c r="I994" s="37">
        <v>0</v>
      </c>
      <c r="J994" s="37">
        <v>0</v>
      </c>
      <c r="K994" s="37">
        <v>0</v>
      </c>
      <c r="L994" s="37">
        <v>0</v>
      </c>
      <c r="M994" s="37">
        <v>12.859</v>
      </c>
      <c r="N994" s="37">
        <v>16.388000000000002</v>
      </c>
      <c r="O994" s="37">
        <v>23.050999999999998</v>
      </c>
      <c r="P994" s="37">
        <v>136.96100000000001</v>
      </c>
    </row>
    <row r="995" spans="1:16" ht="12.75" customHeight="1" thickBot="1" x14ac:dyDescent="0.3">
      <c r="A995" s="142" t="s">
        <v>34</v>
      </c>
      <c r="B995" s="151" t="s">
        <v>25</v>
      </c>
      <c r="C995" s="37" t="s">
        <v>26</v>
      </c>
      <c r="D995" s="37">
        <v>125.047</v>
      </c>
      <c r="E995" s="37">
        <v>107.76600000000001</v>
      </c>
      <c r="F995" s="37">
        <v>108.773</v>
      </c>
      <c r="G995" s="37">
        <v>63.408999999999999</v>
      </c>
      <c r="H995" s="37">
        <v>11.272</v>
      </c>
      <c r="I995" s="37">
        <v>0</v>
      </c>
      <c r="J995" s="37">
        <v>0</v>
      </c>
      <c r="K995" s="37">
        <v>0</v>
      </c>
      <c r="L995" s="37">
        <v>0</v>
      </c>
      <c r="M995" s="37">
        <v>66.378</v>
      </c>
      <c r="N995" s="37">
        <v>81.974000000000004</v>
      </c>
      <c r="O995" s="37">
        <v>112.2</v>
      </c>
      <c r="P995" s="37">
        <v>676.81899999999996</v>
      </c>
    </row>
    <row r="996" spans="1:16" ht="12.75" customHeight="1" thickBot="1" x14ac:dyDescent="0.3">
      <c r="A996" s="143"/>
      <c r="B996" s="159"/>
      <c r="C996" s="37" t="s">
        <v>27</v>
      </c>
      <c r="D996" s="37">
        <v>0</v>
      </c>
      <c r="E996" s="37">
        <v>0</v>
      </c>
      <c r="F996" s="37">
        <v>0</v>
      </c>
      <c r="G996" s="37">
        <v>0</v>
      </c>
      <c r="H996" s="37">
        <v>0</v>
      </c>
      <c r="I996" s="37">
        <v>0</v>
      </c>
      <c r="J996" s="37">
        <v>0</v>
      </c>
      <c r="K996" s="37">
        <v>0</v>
      </c>
      <c r="L996" s="37">
        <v>0</v>
      </c>
      <c r="M996" s="37">
        <v>0</v>
      </c>
      <c r="N996" s="37">
        <v>0</v>
      </c>
      <c r="O996" s="37">
        <v>0</v>
      </c>
      <c r="P996" s="37">
        <v>0</v>
      </c>
    </row>
    <row r="997" spans="1:16" ht="12.75" customHeight="1" thickBot="1" x14ac:dyDescent="0.3">
      <c r="A997" s="143"/>
      <c r="B997" s="159"/>
      <c r="C997" s="37" t="s">
        <v>28</v>
      </c>
      <c r="D997" s="37">
        <v>0</v>
      </c>
      <c r="E997" s="37">
        <v>0</v>
      </c>
      <c r="F997" s="37">
        <v>0</v>
      </c>
      <c r="G997" s="37">
        <v>0</v>
      </c>
      <c r="H997" s="37">
        <v>0</v>
      </c>
      <c r="I997" s="37">
        <v>0</v>
      </c>
      <c r="J997" s="37">
        <v>0</v>
      </c>
      <c r="K997" s="37">
        <v>0</v>
      </c>
      <c r="L997" s="37">
        <v>0</v>
      </c>
      <c r="M997" s="37">
        <v>0</v>
      </c>
      <c r="N997" s="37">
        <v>0</v>
      </c>
      <c r="O997" s="37">
        <v>0</v>
      </c>
      <c r="P997" s="37">
        <v>0</v>
      </c>
    </row>
    <row r="998" spans="1:16" ht="12.75" customHeight="1" thickBot="1" x14ac:dyDescent="0.3">
      <c r="A998" s="143"/>
      <c r="B998" s="159"/>
      <c r="C998" s="37" t="s">
        <v>29</v>
      </c>
      <c r="D998" s="37">
        <v>0</v>
      </c>
      <c r="E998" s="37">
        <v>0</v>
      </c>
      <c r="F998" s="37">
        <v>0</v>
      </c>
      <c r="G998" s="37">
        <v>0</v>
      </c>
      <c r="H998" s="37">
        <v>0</v>
      </c>
      <c r="I998" s="37">
        <v>0</v>
      </c>
      <c r="J998" s="37">
        <v>0</v>
      </c>
      <c r="K998" s="37">
        <v>0</v>
      </c>
      <c r="L998" s="37">
        <v>0</v>
      </c>
      <c r="M998" s="37">
        <v>0</v>
      </c>
      <c r="N998" s="37">
        <v>0</v>
      </c>
      <c r="O998" s="37">
        <v>0</v>
      </c>
      <c r="P998" s="37">
        <v>0</v>
      </c>
    </row>
    <row r="999" spans="1:16" ht="12.75" customHeight="1" thickBot="1" x14ac:dyDescent="0.3">
      <c r="A999" s="143"/>
      <c r="B999" s="159"/>
      <c r="C999" s="37" t="s">
        <v>30</v>
      </c>
      <c r="D999" s="37">
        <v>0</v>
      </c>
      <c r="E999" s="37">
        <v>0</v>
      </c>
      <c r="F999" s="37">
        <v>0</v>
      </c>
      <c r="G999" s="37">
        <v>0</v>
      </c>
      <c r="H999" s="37">
        <v>0</v>
      </c>
      <c r="I999" s="37">
        <v>0</v>
      </c>
      <c r="J999" s="37">
        <v>0</v>
      </c>
      <c r="K999" s="37">
        <v>0</v>
      </c>
      <c r="L999" s="37">
        <v>0</v>
      </c>
      <c r="M999" s="37">
        <v>0</v>
      </c>
      <c r="N999" s="37">
        <v>0</v>
      </c>
      <c r="O999" s="37">
        <v>0</v>
      </c>
      <c r="P999" s="37">
        <v>0</v>
      </c>
    </row>
    <row r="1000" spans="1:16" ht="12.75" customHeight="1" thickBot="1" x14ac:dyDescent="0.3">
      <c r="A1000" s="143"/>
      <c r="B1000" s="159"/>
      <c r="C1000" s="37" t="s">
        <v>31</v>
      </c>
      <c r="D1000" s="37">
        <v>125.047</v>
      </c>
      <c r="E1000" s="37">
        <v>107.76600000000001</v>
      </c>
      <c r="F1000" s="37">
        <v>108.773</v>
      </c>
      <c r="G1000" s="37">
        <v>63.408999999999999</v>
      </c>
      <c r="H1000" s="37">
        <v>11.272</v>
      </c>
      <c r="I1000" s="37">
        <v>0</v>
      </c>
      <c r="J1000" s="37">
        <v>0</v>
      </c>
      <c r="K1000" s="37">
        <v>0</v>
      </c>
      <c r="L1000" s="37">
        <v>0</v>
      </c>
      <c r="M1000" s="37">
        <v>66.378</v>
      </c>
      <c r="N1000" s="37">
        <v>81.974000000000004</v>
      </c>
      <c r="O1000" s="37">
        <v>112.2</v>
      </c>
      <c r="P1000" s="37">
        <v>676.81899999999996</v>
      </c>
    </row>
    <row r="1001" spans="1:16" ht="12.75" customHeight="1" thickBot="1" x14ac:dyDescent="0.3">
      <c r="A1001" s="142" t="s">
        <v>39</v>
      </c>
      <c r="B1001" s="151" t="s">
        <v>1</v>
      </c>
      <c r="C1001" s="37" t="s">
        <v>26</v>
      </c>
      <c r="D1001" s="37">
        <v>1054.414</v>
      </c>
      <c r="E1001" s="37">
        <v>908.68899999999996</v>
      </c>
      <c r="F1001" s="37">
        <v>917.197</v>
      </c>
      <c r="G1001" s="37">
        <v>534.66099999999994</v>
      </c>
      <c r="H1001" s="37">
        <v>95.052000000000007</v>
      </c>
      <c r="I1001" s="37">
        <v>0</v>
      </c>
      <c r="J1001" s="37">
        <v>0</v>
      </c>
      <c r="K1001" s="37">
        <v>0</v>
      </c>
      <c r="L1001" s="37">
        <v>0</v>
      </c>
      <c r="M1001" s="37">
        <v>559.70799999999997</v>
      </c>
      <c r="N1001" s="37">
        <v>691.21400000000006</v>
      </c>
      <c r="O1001" s="37">
        <v>946.08399999999995</v>
      </c>
      <c r="P1001" s="37">
        <v>5707.0190000000002</v>
      </c>
    </row>
    <row r="1002" spans="1:16" ht="12.75" customHeight="1" thickBot="1" x14ac:dyDescent="0.3">
      <c r="A1002" s="143"/>
      <c r="B1002" s="159"/>
      <c r="C1002" s="37" t="s">
        <v>27</v>
      </c>
      <c r="D1002" s="37">
        <v>0</v>
      </c>
      <c r="E1002" s="37">
        <v>0</v>
      </c>
      <c r="F1002" s="37">
        <v>0</v>
      </c>
      <c r="G1002" s="37">
        <v>0</v>
      </c>
      <c r="H1002" s="37">
        <v>0</v>
      </c>
      <c r="I1002" s="37">
        <v>0</v>
      </c>
      <c r="J1002" s="37">
        <v>0</v>
      </c>
      <c r="K1002" s="37">
        <v>0</v>
      </c>
      <c r="L1002" s="37">
        <v>0</v>
      </c>
      <c r="M1002" s="37">
        <v>0</v>
      </c>
      <c r="N1002" s="37">
        <v>0</v>
      </c>
      <c r="O1002" s="37">
        <v>0</v>
      </c>
      <c r="P1002" s="37">
        <v>0</v>
      </c>
    </row>
    <row r="1003" spans="1:16" ht="12.75" customHeight="1" thickBot="1" x14ac:dyDescent="0.3">
      <c r="A1003" s="143"/>
      <c r="B1003" s="159"/>
      <c r="C1003" s="37" t="s">
        <v>28</v>
      </c>
      <c r="D1003" s="37">
        <v>0</v>
      </c>
      <c r="E1003" s="37">
        <v>0</v>
      </c>
      <c r="F1003" s="37">
        <v>0</v>
      </c>
      <c r="G1003" s="37">
        <v>0</v>
      </c>
      <c r="H1003" s="37">
        <v>0</v>
      </c>
      <c r="I1003" s="37">
        <v>0</v>
      </c>
      <c r="J1003" s="37">
        <v>0</v>
      </c>
      <c r="K1003" s="37">
        <v>0</v>
      </c>
      <c r="L1003" s="37">
        <v>0</v>
      </c>
      <c r="M1003" s="37">
        <v>0</v>
      </c>
      <c r="N1003" s="37">
        <v>0</v>
      </c>
      <c r="O1003" s="37">
        <v>0</v>
      </c>
      <c r="P1003" s="37">
        <v>0</v>
      </c>
    </row>
    <row r="1004" spans="1:16" ht="12.75" customHeight="1" thickBot="1" x14ac:dyDescent="0.3">
      <c r="A1004" s="143"/>
      <c r="B1004" s="159"/>
      <c r="C1004" s="37" t="s">
        <v>29</v>
      </c>
      <c r="D1004" s="37">
        <v>0</v>
      </c>
      <c r="E1004" s="37">
        <v>0</v>
      </c>
      <c r="F1004" s="37">
        <v>0</v>
      </c>
      <c r="G1004" s="37">
        <v>0</v>
      </c>
      <c r="H1004" s="37">
        <v>0</v>
      </c>
      <c r="I1004" s="37">
        <v>0</v>
      </c>
      <c r="J1004" s="37">
        <v>0</v>
      </c>
      <c r="K1004" s="37">
        <v>0</v>
      </c>
      <c r="L1004" s="37">
        <v>0</v>
      </c>
      <c r="M1004" s="37">
        <v>0</v>
      </c>
      <c r="N1004" s="37">
        <v>0</v>
      </c>
      <c r="O1004" s="37">
        <v>0</v>
      </c>
      <c r="P1004" s="37">
        <v>0</v>
      </c>
    </row>
    <row r="1005" spans="1:16" ht="12.75" customHeight="1" thickBot="1" x14ac:dyDescent="0.3">
      <c r="A1005" s="143"/>
      <c r="B1005" s="159"/>
      <c r="C1005" s="37" t="s">
        <v>30</v>
      </c>
      <c r="D1005" s="37">
        <v>0</v>
      </c>
      <c r="E1005" s="37">
        <v>0</v>
      </c>
      <c r="F1005" s="37">
        <v>0</v>
      </c>
      <c r="G1005" s="37">
        <v>0</v>
      </c>
      <c r="H1005" s="37">
        <v>0</v>
      </c>
      <c r="I1005" s="37">
        <v>0</v>
      </c>
      <c r="J1005" s="37">
        <v>0</v>
      </c>
      <c r="K1005" s="37">
        <v>0</v>
      </c>
      <c r="L1005" s="37">
        <v>0</v>
      </c>
      <c r="M1005" s="37">
        <v>0</v>
      </c>
      <c r="N1005" s="37">
        <v>0</v>
      </c>
      <c r="O1005" s="37">
        <v>0</v>
      </c>
      <c r="P1005" s="37">
        <v>0</v>
      </c>
    </row>
    <row r="1006" spans="1:16" ht="12.75" customHeight="1" thickBot="1" x14ac:dyDescent="0.3">
      <c r="A1006" s="143"/>
      <c r="B1006" s="159"/>
      <c r="C1006" s="37" t="s">
        <v>31</v>
      </c>
      <c r="D1006" s="37">
        <v>1054.414</v>
      </c>
      <c r="E1006" s="37">
        <v>908.68899999999996</v>
      </c>
      <c r="F1006" s="37">
        <v>917.197</v>
      </c>
      <c r="G1006" s="37">
        <v>534.66099999999994</v>
      </c>
      <c r="H1006" s="37">
        <v>95.052000000000007</v>
      </c>
      <c r="I1006" s="37">
        <v>0</v>
      </c>
      <c r="J1006" s="37">
        <v>0</v>
      </c>
      <c r="K1006" s="37">
        <v>0</v>
      </c>
      <c r="L1006" s="37">
        <v>0</v>
      </c>
      <c r="M1006" s="37">
        <v>559.70799999999997</v>
      </c>
      <c r="N1006" s="37">
        <v>691.21400000000006</v>
      </c>
      <c r="O1006" s="37">
        <v>946.08399999999995</v>
      </c>
      <c r="P1006" s="37">
        <v>5707.0190000000002</v>
      </c>
    </row>
    <row r="1007" spans="1:16" ht="12.75" customHeight="1" thickBot="1" x14ac:dyDescent="0.3">
      <c r="A1007" s="142" t="s">
        <v>40</v>
      </c>
      <c r="B1007" s="151" t="s">
        <v>46</v>
      </c>
      <c r="C1007" s="37" t="s">
        <v>26</v>
      </c>
      <c r="D1007" s="37">
        <v>264.00200000000001</v>
      </c>
      <c r="E1007" s="37">
        <v>224.48</v>
      </c>
      <c r="F1007" s="37">
        <v>224.28299999999999</v>
      </c>
      <c r="G1007" s="37">
        <v>114.886</v>
      </c>
      <c r="H1007" s="37">
        <v>16.88</v>
      </c>
      <c r="I1007" s="37">
        <v>0</v>
      </c>
      <c r="J1007" s="37">
        <v>0</v>
      </c>
      <c r="K1007" s="37">
        <v>0</v>
      </c>
      <c r="L1007" s="37">
        <v>0</v>
      </c>
      <c r="M1007" s="37">
        <v>120.807</v>
      </c>
      <c r="N1007" s="37">
        <v>160.202</v>
      </c>
      <c r="O1007" s="37">
        <v>232.64599999999999</v>
      </c>
      <c r="P1007" s="37">
        <v>1358.1859999999999</v>
      </c>
    </row>
    <row r="1008" spans="1:16" ht="12.75" customHeight="1" thickBot="1" x14ac:dyDescent="0.3">
      <c r="A1008" s="143"/>
      <c r="B1008" s="159"/>
      <c r="C1008" s="37" t="s">
        <v>27</v>
      </c>
      <c r="D1008" s="37">
        <v>0</v>
      </c>
      <c r="E1008" s="37">
        <v>0</v>
      </c>
      <c r="F1008" s="37">
        <v>0</v>
      </c>
      <c r="G1008" s="37">
        <v>0</v>
      </c>
      <c r="H1008" s="37">
        <v>0</v>
      </c>
      <c r="I1008" s="37">
        <v>0</v>
      </c>
      <c r="J1008" s="37">
        <v>0</v>
      </c>
      <c r="K1008" s="37">
        <v>0</v>
      </c>
      <c r="L1008" s="37">
        <v>0</v>
      </c>
      <c r="M1008" s="37">
        <v>0</v>
      </c>
      <c r="N1008" s="37">
        <v>0</v>
      </c>
      <c r="O1008" s="37">
        <v>0</v>
      </c>
      <c r="P1008" s="37">
        <v>0</v>
      </c>
    </row>
    <row r="1009" spans="1:16" ht="12.75" customHeight="1" thickBot="1" x14ac:dyDescent="0.3">
      <c r="A1009" s="143"/>
      <c r="B1009" s="159"/>
      <c r="C1009" s="37" t="s">
        <v>28</v>
      </c>
      <c r="D1009" s="37">
        <v>0</v>
      </c>
      <c r="E1009" s="37">
        <v>0</v>
      </c>
      <c r="F1009" s="37">
        <v>0</v>
      </c>
      <c r="G1009" s="37">
        <v>0</v>
      </c>
      <c r="H1009" s="37">
        <v>0</v>
      </c>
      <c r="I1009" s="37">
        <v>0</v>
      </c>
      <c r="J1009" s="37">
        <v>0</v>
      </c>
      <c r="K1009" s="37">
        <v>0</v>
      </c>
      <c r="L1009" s="37">
        <v>0</v>
      </c>
      <c r="M1009" s="37">
        <v>0</v>
      </c>
      <c r="N1009" s="37">
        <v>0</v>
      </c>
      <c r="O1009" s="37">
        <v>0</v>
      </c>
      <c r="P1009" s="37">
        <v>0</v>
      </c>
    </row>
    <row r="1010" spans="1:16" ht="12.75" customHeight="1" thickBot="1" x14ac:dyDescent="0.3">
      <c r="A1010" s="143"/>
      <c r="B1010" s="159"/>
      <c r="C1010" s="37" t="s">
        <v>29</v>
      </c>
      <c r="D1010" s="37">
        <v>0</v>
      </c>
      <c r="E1010" s="37">
        <v>0</v>
      </c>
      <c r="F1010" s="37">
        <v>0</v>
      </c>
      <c r="G1010" s="37">
        <v>0</v>
      </c>
      <c r="H1010" s="37">
        <v>0</v>
      </c>
      <c r="I1010" s="37">
        <v>0</v>
      </c>
      <c r="J1010" s="37">
        <v>0</v>
      </c>
      <c r="K1010" s="37">
        <v>0</v>
      </c>
      <c r="L1010" s="37">
        <v>0</v>
      </c>
      <c r="M1010" s="37">
        <v>0</v>
      </c>
      <c r="N1010" s="37">
        <v>0</v>
      </c>
      <c r="O1010" s="37">
        <v>0</v>
      </c>
      <c r="P1010" s="37">
        <v>0</v>
      </c>
    </row>
    <row r="1011" spans="1:16" ht="12.75" customHeight="1" thickBot="1" x14ac:dyDescent="0.3">
      <c r="A1011" s="143"/>
      <c r="B1011" s="159"/>
      <c r="C1011" s="37" t="s">
        <v>30</v>
      </c>
      <c r="D1011" s="37">
        <v>7.92</v>
      </c>
      <c r="E1011" s="37">
        <v>6.7350000000000003</v>
      </c>
      <c r="F1011" s="37">
        <v>6.7270000000000003</v>
      </c>
      <c r="G1011" s="37">
        <v>3.4460000000000002</v>
      </c>
      <c r="H1011" s="37">
        <v>0.50700000000000001</v>
      </c>
      <c r="I1011" s="37">
        <v>0</v>
      </c>
      <c r="J1011" s="37">
        <v>0</v>
      </c>
      <c r="K1011" s="37">
        <v>0</v>
      </c>
      <c r="L1011" s="37">
        <v>0</v>
      </c>
      <c r="M1011" s="37">
        <v>3.6240000000000001</v>
      </c>
      <c r="N1011" s="37">
        <v>4.806</v>
      </c>
      <c r="O1011" s="37">
        <v>6.9790000000000001</v>
      </c>
      <c r="P1011" s="37">
        <v>40.744</v>
      </c>
    </row>
    <row r="1012" spans="1:16" ht="12.75" customHeight="1" thickBot="1" x14ac:dyDescent="0.3">
      <c r="A1012" s="143"/>
      <c r="B1012" s="159"/>
      <c r="C1012" s="37" t="s">
        <v>31</v>
      </c>
      <c r="D1012" s="37">
        <v>271.92200000000003</v>
      </c>
      <c r="E1012" s="37">
        <v>231.215</v>
      </c>
      <c r="F1012" s="37">
        <v>231.01</v>
      </c>
      <c r="G1012" s="37">
        <v>118.33199999999999</v>
      </c>
      <c r="H1012" s="37">
        <v>17.387</v>
      </c>
      <c r="I1012" s="37">
        <v>0</v>
      </c>
      <c r="J1012" s="37">
        <v>0</v>
      </c>
      <c r="K1012" s="37">
        <v>0</v>
      </c>
      <c r="L1012" s="37">
        <v>0</v>
      </c>
      <c r="M1012" s="37">
        <v>124.431</v>
      </c>
      <c r="N1012" s="37">
        <v>165.00800000000001</v>
      </c>
      <c r="O1012" s="37">
        <v>239.625</v>
      </c>
      <c r="P1012" s="37">
        <v>1398.93</v>
      </c>
    </row>
    <row r="1013" spans="1:16" ht="12.75" customHeight="1" thickBot="1" x14ac:dyDescent="0.3">
      <c r="A1013" s="142" t="s">
        <v>41</v>
      </c>
      <c r="B1013" s="151" t="s">
        <v>33</v>
      </c>
      <c r="C1013" s="37" t="s">
        <v>26</v>
      </c>
      <c r="D1013" s="37">
        <v>293.14</v>
      </c>
      <c r="E1013" s="37">
        <v>250.68100000000001</v>
      </c>
      <c r="F1013" s="37">
        <v>251.554</v>
      </c>
      <c r="G1013" s="37">
        <v>136.46700000000001</v>
      </c>
      <c r="H1013" s="37">
        <v>21.986999999999998</v>
      </c>
      <c r="I1013" s="37">
        <v>0</v>
      </c>
      <c r="J1013" s="37">
        <v>0</v>
      </c>
      <c r="K1013" s="37">
        <v>0</v>
      </c>
      <c r="L1013" s="37">
        <v>0</v>
      </c>
      <c r="M1013" s="37">
        <v>143.203</v>
      </c>
      <c r="N1013" s="37">
        <v>183.916</v>
      </c>
      <c r="O1013" s="37">
        <v>260.31</v>
      </c>
      <c r="P1013" s="37">
        <v>1541.258</v>
      </c>
    </row>
    <row r="1014" spans="1:16" ht="12.75" customHeight="1" thickBot="1" x14ac:dyDescent="0.3">
      <c r="A1014" s="143"/>
      <c r="B1014" s="159"/>
      <c r="C1014" s="37" t="s">
        <v>27</v>
      </c>
      <c r="D1014" s="37">
        <v>0</v>
      </c>
      <c r="E1014" s="37">
        <v>0</v>
      </c>
      <c r="F1014" s="37">
        <v>0</v>
      </c>
      <c r="G1014" s="37">
        <v>0</v>
      </c>
      <c r="H1014" s="37">
        <v>0</v>
      </c>
      <c r="I1014" s="37">
        <v>0</v>
      </c>
      <c r="J1014" s="37">
        <v>0</v>
      </c>
      <c r="K1014" s="37">
        <v>0</v>
      </c>
      <c r="L1014" s="37">
        <v>0</v>
      </c>
      <c r="M1014" s="37">
        <v>0</v>
      </c>
      <c r="N1014" s="37">
        <v>0</v>
      </c>
      <c r="O1014" s="37">
        <v>0</v>
      </c>
      <c r="P1014" s="37">
        <v>0</v>
      </c>
    </row>
    <row r="1015" spans="1:16" ht="12.75" customHeight="1" thickBot="1" x14ac:dyDescent="0.3">
      <c r="A1015" s="143"/>
      <c r="B1015" s="159"/>
      <c r="C1015" s="37" t="s">
        <v>28</v>
      </c>
      <c r="D1015" s="37">
        <v>0</v>
      </c>
      <c r="E1015" s="37">
        <v>0</v>
      </c>
      <c r="F1015" s="37">
        <v>0</v>
      </c>
      <c r="G1015" s="37">
        <v>0</v>
      </c>
      <c r="H1015" s="37">
        <v>0</v>
      </c>
      <c r="I1015" s="37">
        <v>0</v>
      </c>
      <c r="J1015" s="37">
        <v>0</v>
      </c>
      <c r="K1015" s="37">
        <v>0</v>
      </c>
      <c r="L1015" s="37">
        <v>0</v>
      </c>
      <c r="M1015" s="37">
        <v>0</v>
      </c>
      <c r="N1015" s="37">
        <v>0</v>
      </c>
      <c r="O1015" s="37">
        <v>0</v>
      </c>
      <c r="P1015" s="37">
        <v>0</v>
      </c>
    </row>
    <row r="1016" spans="1:16" ht="12.75" customHeight="1" thickBot="1" x14ac:dyDescent="0.3">
      <c r="A1016" s="143"/>
      <c r="B1016" s="159"/>
      <c r="C1016" s="37" t="s">
        <v>29</v>
      </c>
      <c r="D1016" s="37">
        <v>0</v>
      </c>
      <c r="E1016" s="37">
        <v>0</v>
      </c>
      <c r="F1016" s="37">
        <v>0</v>
      </c>
      <c r="G1016" s="37">
        <v>0</v>
      </c>
      <c r="H1016" s="37">
        <v>0</v>
      </c>
      <c r="I1016" s="37">
        <v>0</v>
      </c>
      <c r="J1016" s="37">
        <v>0</v>
      </c>
      <c r="K1016" s="37">
        <v>0</v>
      </c>
      <c r="L1016" s="37">
        <v>0</v>
      </c>
      <c r="M1016" s="37">
        <v>0</v>
      </c>
      <c r="N1016" s="37">
        <v>0</v>
      </c>
      <c r="O1016" s="37">
        <v>0</v>
      </c>
      <c r="P1016" s="37">
        <v>0</v>
      </c>
    </row>
    <row r="1017" spans="1:16" ht="12.75" customHeight="1" thickBot="1" x14ac:dyDescent="0.3">
      <c r="A1017" s="143"/>
      <c r="B1017" s="159"/>
      <c r="C1017" s="37" t="s">
        <v>30</v>
      </c>
      <c r="D1017" s="37">
        <v>13.984</v>
      </c>
      <c r="E1017" s="37">
        <v>11.798999999999999</v>
      </c>
      <c r="F1017" s="37">
        <v>11.717000000000001</v>
      </c>
      <c r="G1017" s="37">
        <v>5.5090000000000003</v>
      </c>
      <c r="H1017" s="37">
        <v>0.68500000000000005</v>
      </c>
      <c r="I1017" s="37">
        <v>0</v>
      </c>
      <c r="J1017" s="37">
        <v>0</v>
      </c>
      <c r="K1017" s="37">
        <v>0</v>
      </c>
      <c r="L1017" s="37">
        <v>0</v>
      </c>
      <c r="M1017" s="37">
        <v>5.8129999999999997</v>
      </c>
      <c r="N1017" s="37">
        <v>8.0950000000000006</v>
      </c>
      <c r="O1017" s="37">
        <v>12.195</v>
      </c>
      <c r="P1017" s="37">
        <v>69.796999999999997</v>
      </c>
    </row>
    <row r="1018" spans="1:16" ht="12.75" customHeight="1" thickBot="1" x14ac:dyDescent="0.3">
      <c r="A1018" s="143"/>
      <c r="B1018" s="159"/>
      <c r="C1018" s="37" t="s">
        <v>31</v>
      </c>
      <c r="D1018" s="37">
        <v>307.12400000000002</v>
      </c>
      <c r="E1018" s="37">
        <v>262.48</v>
      </c>
      <c r="F1018" s="37">
        <v>263.27100000000002</v>
      </c>
      <c r="G1018" s="37">
        <v>141.976</v>
      </c>
      <c r="H1018" s="37">
        <v>22.672000000000001</v>
      </c>
      <c r="I1018" s="37">
        <v>0</v>
      </c>
      <c r="J1018" s="37">
        <v>0</v>
      </c>
      <c r="K1018" s="37">
        <v>0</v>
      </c>
      <c r="L1018" s="37">
        <v>0</v>
      </c>
      <c r="M1018" s="37">
        <v>149.01599999999999</v>
      </c>
      <c r="N1018" s="37">
        <v>192.011</v>
      </c>
      <c r="O1018" s="37">
        <v>272.505</v>
      </c>
      <c r="P1018" s="37">
        <v>1611.0550000000001</v>
      </c>
    </row>
    <row r="1019" spans="1:16" ht="12.75" customHeight="1" thickBot="1" x14ac:dyDescent="0.3">
      <c r="A1019" s="142" t="s">
        <v>45</v>
      </c>
      <c r="B1019" s="151" t="s">
        <v>35</v>
      </c>
      <c r="C1019" s="37" t="s">
        <v>26</v>
      </c>
      <c r="D1019" s="37">
        <v>580.6</v>
      </c>
      <c r="E1019" s="37">
        <v>496.00799999999998</v>
      </c>
      <c r="F1019" s="37">
        <v>497.36200000000002</v>
      </c>
      <c r="G1019" s="37">
        <v>267.24</v>
      </c>
      <c r="H1019" s="37">
        <v>42.435000000000002</v>
      </c>
      <c r="I1019" s="37">
        <v>0</v>
      </c>
      <c r="J1019" s="37">
        <v>0</v>
      </c>
      <c r="K1019" s="37">
        <v>0</v>
      </c>
      <c r="L1019" s="37">
        <v>0</v>
      </c>
      <c r="M1019" s="37">
        <v>280.529</v>
      </c>
      <c r="N1019" s="37">
        <v>362.19799999999998</v>
      </c>
      <c r="O1019" s="37">
        <v>514.88599999999997</v>
      </c>
      <c r="P1019" s="37">
        <v>3041.2579999999998</v>
      </c>
    </row>
    <row r="1020" spans="1:16" ht="12.75" customHeight="1" thickBot="1" x14ac:dyDescent="0.3">
      <c r="A1020" s="143"/>
      <c r="B1020" s="159"/>
      <c r="C1020" s="37" t="s">
        <v>27</v>
      </c>
      <c r="D1020" s="37">
        <v>0.26400000000000001</v>
      </c>
      <c r="E1020" s="37">
        <v>0.246</v>
      </c>
      <c r="F1020" s="37">
        <v>0.26400000000000001</v>
      </c>
      <c r="G1020" s="37">
        <v>0.254</v>
      </c>
      <c r="H1020" s="37">
        <v>7.5999999999999998E-2</v>
      </c>
      <c r="I1020" s="37">
        <v>0</v>
      </c>
      <c r="J1020" s="37">
        <v>0</v>
      </c>
      <c r="K1020" s="37">
        <v>0</v>
      </c>
      <c r="L1020" s="37">
        <v>0</v>
      </c>
      <c r="M1020" s="37">
        <v>0.26400000000000001</v>
      </c>
      <c r="N1020" s="37">
        <v>0.254</v>
      </c>
      <c r="O1020" s="37">
        <v>0.26400000000000001</v>
      </c>
      <c r="P1020" s="37">
        <v>1.8859999999999999</v>
      </c>
    </row>
    <row r="1021" spans="1:16" ht="12.75" customHeight="1" thickBot="1" x14ac:dyDescent="0.3">
      <c r="A1021" s="143"/>
      <c r="B1021" s="159"/>
      <c r="C1021" s="37" t="s">
        <v>28</v>
      </c>
      <c r="D1021" s="37">
        <v>0</v>
      </c>
      <c r="E1021" s="37">
        <v>0</v>
      </c>
      <c r="F1021" s="37">
        <v>0</v>
      </c>
      <c r="G1021" s="37">
        <v>0</v>
      </c>
      <c r="H1021" s="37">
        <v>0</v>
      </c>
      <c r="I1021" s="37">
        <v>0</v>
      </c>
      <c r="J1021" s="37">
        <v>0</v>
      </c>
      <c r="K1021" s="37">
        <v>0</v>
      </c>
      <c r="L1021" s="37">
        <v>0</v>
      </c>
      <c r="M1021" s="37">
        <v>0</v>
      </c>
      <c r="N1021" s="37">
        <v>0</v>
      </c>
      <c r="O1021" s="37">
        <v>0</v>
      </c>
      <c r="P1021" s="37">
        <v>0</v>
      </c>
    </row>
    <row r="1022" spans="1:16" ht="12.75" customHeight="1" thickBot="1" x14ac:dyDescent="0.3">
      <c r="A1022" s="143"/>
      <c r="B1022" s="159"/>
      <c r="C1022" s="37" t="s">
        <v>29</v>
      </c>
      <c r="D1022" s="37">
        <v>0</v>
      </c>
      <c r="E1022" s="37">
        <v>0</v>
      </c>
      <c r="F1022" s="37">
        <v>0</v>
      </c>
      <c r="G1022" s="37">
        <v>0</v>
      </c>
      <c r="H1022" s="37">
        <v>0</v>
      </c>
      <c r="I1022" s="37">
        <v>0</v>
      </c>
      <c r="J1022" s="37">
        <v>0</v>
      </c>
      <c r="K1022" s="37">
        <v>0</v>
      </c>
      <c r="L1022" s="37">
        <v>0</v>
      </c>
      <c r="M1022" s="37">
        <v>0</v>
      </c>
      <c r="N1022" s="37">
        <v>0</v>
      </c>
      <c r="O1022" s="37">
        <v>0</v>
      </c>
      <c r="P1022" s="37">
        <v>0</v>
      </c>
    </row>
    <row r="1023" spans="1:16" ht="12.75" customHeight="1" thickBot="1" x14ac:dyDescent="0.3">
      <c r="A1023" s="143"/>
      <c r="B1023" s="159"/>
      <c r="C1023" s="37" t="s">
        <v>30</v>
      </c>
      <c r="D1023" s="37">
        <v>29.228000000000002</v>
      </c>
      <c r="E1023" s="37">
        <v>24.986000000000001</v>
      </c>
      <c r="F1023" s="37">
        <v>25.07</v>
      </c>
      <c r="G1023" s="37">
        <v>13.558999999999999</v>
      </c>
      <c r="H1023" s="37">
        <v>2.1779999999999999</v>
      </c>
      <c r="I1023" s="37">
        <v>0</v>
      </c>
      <c r="J1023" s="37">
        <v>0</v>
      </c>
      <c r="K1023" s="37">
        <v>0</v>
      </c>
      <c r="L1023" s="37">
        <v>0</v>
      </c>
      <c r="M1023" s="37">
        <v>14.225</v>
      </c>
      <c r="N1023" s="37">
        <v>18.306999999999999</v>
      </c>
      <c r="O1023" s="37">
        <v>25.943000000000001</v>
      </c>
      <c r="P1023" s="37">
        <v>153.49600000000001</v>
      </c>
    </row>
    <row r="1024" spans="1:16" ht="12.75" customHeight="1" thickBot="1" x14ac:dyDescent="0.3">
      <c r="A1024" s="143"/>
      <c r="B1024" s="159"/>
      <c r="C1024" s="37" t="s">
        <v>31</v>
      </c>
      <c r="D1024" s="37">
        <f>SUM(D1019:D1023)</f>
        <v>610.09199999999998</v>
      </c>
      <c r="E1024" s="37">
        <f t="shared" ref="E1024:P1024" si="38">SUM(E1019:E1023)</f>
        <v>521.24</v>
      </c>
      <c r="F1024" s="37">
        <f t="shared" si="38"/>
        <v>522.69600000000003</v>
      </c>
      <c r="G1024" s="37">
        <f t="shared" si="38"/>
        <v>281.05300000000005</v>
      </c>
      <c r="H1024" s="37">
        <f t="shared" si="38"/>
        <v>44.689</v>
      </c>
      <c r="I1024" s="37">
        <f t="shared" si="38"/>
        <v>0</v>
      </c>
      <c r="J1024" s="37">
        <f t="shared" si="38"/>
        <v>0</v>
      </c>
      <c r="K1024" s="37">
        <f t="shared" si="38"/>
        <v>0</v>
      </c>
      <c r="L1024" s="37">
        <f t="shared" si="38"/>
        <v>0</v>
      </c>
      <c r="M1024" s="37">
        <f t="shared" si="38"/>
        <v>295.01800000000003</v>
      </c>
      <c r="N1024" s="37">
        <f t="shared" si="38"/>
        <v>380.75900000000001</v>
      </c>
      <c r="O1024" s="37">
        <f t="shared" si="38"/>
        <v>541.09299999999996</v>
      </c>
      <c r="P1024" s="37">
        <f t="shared" si="38"/>
        <v>3196.64</v>
      </c>
    </row>
    <row r="1025" spans="1:24" ht="12.75" customHeight="1" thickBot="1" x14ac:dyDescent="0.3">
      <c r="A1025" s="138" t="s">
        <v>36</v>
      </c>
      <c r="B1025" s="139"/>
      <c r="C1025" s="37" t="s">
        <v>26</v>
      </c>
      <c r="D1025" s="37">
        <v>2574.5360000000001</v>
      </c>
      <c r="E1025" s="37">
        <v>2205.576</v>
      </c>
      <c r="F1025" s="37">
        <v>2216.27</v>
      </c>
      <c r="G1025" s="37">
        <v>1223.2850000000001</v>
      </c>
      <c r="H1025" s="37">
        <v>202.124</v>
      </c>
      <c r="I1025" s="37">
        <v>0</v>
      </c>
      <c r="J1025" s="37">
        <v>0</v>
      </c>
      <c r="K1025" s="37">
        <v>0</v>
      </c>
      <c r="L1025" s="37">
        <v>0</v>
      </c>
      <c r="M1025" s="37">
        <v>1282.9169999999999</v>
      </c>
      <c r="N1025" s="37">
        <v>1632.0229999999999</v>
      </c>
      <c r="O1025" s="37">
        <v>2291.6979999999999</v>
      </c>
      <c r="P1025" s="37">
        <v>13628.429</v>
      </c>
    </row>
    <row r="1026" spans="1:24" ht="12.75" customHeight="1" thickBot="1" x14ac:dyDescent="0.3">
      <c r="A1026" s="140"/>
      <c r="B1026" s="141"/>
      <c r="C1026" s="37" t="s">
        <v>27</v>
      </c>
      <c r="D1026" s="37">
        <v>0.26400000000000001</v>
      </c>
      <c r="E1026" s="37">
        <v>0.246</v>
      </c>
      <c r="F1026" s="37">
        <v>0.26400000000000001</v>
      </c>
      <c r="G1026" s="37">
        <v>0.254</v>
      </c>
      <c r="H1026" s="37">
        <v>7.5999999999999998E-2</v>
      </c>
      <c r="I1026" s="37">
        <v>0</v>
      </c>
      <c r="J1026" s="37">
        <v>0</v>
      </c>
      <c r="K1026" s="37">
        <v>0</v>
      </c>
      <c r="L1026" s="37">
        <v>0</v>
      </c>
      <c r="M1026" s="37">
        <v>0.26400000000000001</v>
      </c>
      <c r="N1026" s="37">
        <v>0.254</v>
      </c>
      <c r="O1026" s="37">
        <v>0.26400000000000001</v>
      </c>
      <c r="P1026" s="37">
        <v>1.8859999999999999</v>
      </c>
    </row>
    <row r="1027" spans="1:24" ht="12.75" customHeight="1" thickBot="1" x14ac:dyDescent="0.3">
      <c r="A1027" s="140"/>
      <c r="B1027" s="141"/>
      <c r="C1027" s="37" t="s">
        <v>28</v>
      </c>
      <c r="D1027" s="37">
        <v>35.481000000000002</v>
      </c>
      <c r="E1027" s="37">
        <v>29.901</v>
      </c>
      <c r="F1027" s="37">
        <v>29.669</v>
      </c>
      <c r="G1027" s="37">
        <v>13.763999999999999</v>
      </c>
      <c r="H1027" s="37">
        <v>1.6579999999999999</v>
      </c>
      <c r="I1027" s="37">
        <v>0</v>
      </c>
      <c r="J1027" s="37">
        <v>0</v>
      </c>
      <c r="K1027" s="37">
        <v>0</v>
      </c>
      <c r="L1027" s="37">
        <v>0</v>
      </c>
      <c r="M1027" s="37">
        <v>14.529</v>
      </c>
      <c r="N1027" s="37">
        <v>20.393999999999998</v>
      </c>
      <c r="O1027" s="37">
        <v>30.893000000000001</v>
      </c>
      <c r="P1027" s="37">
        <v>176.28899999999999</v>
      </c>
    </row>
    <row r="1028" spans="1:24" ht="12.75" customHeight="1" thickBot="1" x14ac:dyDescent="0.3">
      <c r="A1028" s="140"/>
      <c r="B1028" s="141"/>
      <c r="C1028" s="37" t="s">
        <v>29</v>
      </c>
      <c r="D1028" s="37">
        <v>0</v>
      </c>
      <c r="E1028" s="37">
        <v>0</v>
      </c>
      <c r="F1028" s="37">
        <v>0</v>
      </c>
      <c r="G1028" s="37">
        <v>0</v>
      </c>
      <c r="H1028" s="37">
        <v>0</v>
      </c>
      <c r="I1028" s="37">
        <v>0</v>
      </c>
      <c r="J1028" s="37">
        <v>0</v>
      </c>
      <c r="K1028" s="37">
        <v>0</v>
      </c>
      <c r="L1028" s="37">
        <v>0</v>
      </c>
      <c r="M1028" s="37">
        <v>0</v>
      </c>
      <c r="N1028" s="37">
        <v>0</v>
      </c>
      <c r="O1028" s="37">
        <v>0</v>
      </c>
      <c r="P1028" s="37">
        <v>0</v>
      </c>
    </row>
    <row r="1029" spans="1:24" ht="12.75" customHeight="1" thickBot="1" x14ac:dyDescent="0.3">
      <c r="A1029" s="140"/>
      <c r="B1029" s="141"/>
      <c r="C1029" s="37" t="s">
        <v>30</v>
      </c>
      <c r="D1029" s="37">
        <v>53.584000000000003</v>
      </c>
      <c r="E1029" s="37">
        <v>45.619</v>
      </c>
      <c r="F1029" s="37">
        <v>45.621000000000002</v>
      </c>
      <c r="G1029" s="37">
        <v>23.670999999999999</v>
      </c>
      <c r="H1029" s="37">
        <v>3.56</v>
      </c>
      <c r="I1029" s="37">
        <v>0</v>
      </c>
      <c r="J1029" s="37">
        <v>0</v>
      </c>
      <c r="K1029" s="37">
        <v>0</v>
      </c>
      <c r="L1029" s="37">
        <v>0</v>
      </c>
      <c r="M1029" s="37">
        <v>24.875</v>
      </c>
      <c r="N1029" s="37">
        <v>32.755000000000003</v>
      </c>
      <c r="O1029" s="37">
        <v>47.296999999999997</v>
      </c>
      <c r="P1029" s="37">
        <v>276.98200000000003</v>
      </c>
    </row>
    <row r="1030" spans="1:24" ht="12.75" customHeight="1" thickBot="1" x14ac:dyDescent="0.3">
      <c r="A1030" s="140"/>
      <c r="B1030" s="141"/>
      <c r="C1030" s="37" t="s">
        <v>31</v>
      </c>
      <c r="D1030" s="37">
        <f>SUM(D1025:D1029)</f>
        <v>2663.8650000000002</v>
      </c>
      <c r="E1030" s="37">
        <f t="shared" ref="E1030:P1030" si="39">SUM(E1025:E1029)</f>
        <v>2281.3420000000001</v>
      </c>
      <c r="F1030" s="37">
        <f t="shared" si="39"/>
        <v>2291.8240000000001</v>
      </c>
      <c r="G1030" s="37">
        <f t="shared" si="39"/>
        <v>1260.9739999999999</v>
      </c>
      <c r="H1030" s="37">
        <f t="shared" si="39"/>
        <v>207.41799999999998</v>
      </c>
      <c r="I1030" s="37">
        <f t="shared" si="39"/>
        <v>0</v>
      </c>
      <c r="J1030" s="37">
        <f t="shared" si="39"/>
        <v>0</v>
      </c>
      <c r="K1030" s="37">
        <f t="shared" si="39"/>
        <v>0</v>
      </c>
      <c r="L1030" s="37">
        <f t="shared" si="39"/>
        <v>0</v>
      </c>
      <c r="M1030" s="37">
        <f t="shared" si="39"/>
        <v>1322.5849999999998</v>
      </c>
      <c r="N1030" s="37">
        <f t="shared" si="39"/>
        <v>1685.4259999999999</v>
      </c>
      <c r="O1030" s="37">
        <f t="shared" si="39"/>
        <v>2370.152</v>
      </c>
      <c r="P1030" s="37">
        <f t="shared" si="39"/>
        <v>14083.586000000001</v>
      </c>
    </row>
    <row r="1031" spans="1:24" ht="12.75" customHeight="1" thickBot="1" x14ac:dyDescent="0.3">
      <c r="A1031" s="163" t="s">
        <v>67</v>
      </c>
      <c r="B1031" s="164"/>
      <c r="C1031" s="164"/>
      <c r="D1031" s="164"/>
      <c r="E1031" s="164"/>
      <c r="F1031" s="164"/>
      <c r="G1031" s="164"/>
      <c r="H1031" s="164"/>
      <c r="I1031" s="164"/>
      <c r="J1031" s="164"/>
      <c r="K1031" s="164"/>
      <c r="L1031" s="164"/>
      <c r="M1031" s="164"/>
      <c r="N1031" s="164"/>
      <c r="O1031" s="164"/>
      <c r="P1031" s="165"/>
      <c r="S1031" s="8"/>
      <c r="T1031" s="28" t="s">
        <v>90</v>
      </c>
      <c r="U1031" s="22" t="s">
        <v>79</v>
      </c>
      <c r="V1031" s="28"/>
      <c r="W1031" s="8"/>
      <c r="X1031" s="8"/>
    </row>
    <row r="1032" spans="1:24" ht="12.75" customHeight="1" thickBot="1" x14ac:dyDescent="0.3">
      <c r="A1032" s="156" t="s">
        <v>8</v>
      </c>
      <c r="B1032" s="183" t="s">
        <v>9</v>
      </c>
      <c r="C1032" s="151"/>
      <c r="D1032" s="188" t="s">
        <v>117</v>
      </c>
      <c r="E1032" s="154"/>
      <c r="F1032" s="154"/>
      <c r="G1032" s="154"/>
      <c r="H1032" s="154"/>
      <c r="I1032" s="154"/>
      <c r="J1032" s="154"/>
      <c r="K1032" s="154"/>
      <c r="L1032" s="154"/>
      <c r="M1032" s="154"/>
      <c r="N1032" s="154"/>
      <c r="O1032" s="154"/>
      <c r="P1032" s="155"/>
      <c r="S1032" s="8"/>
      <c r="T1032" s="8" t="s">
        <v>94</v>
      </c>
      <c r="U1032" s="22" t="s">
        <v>80</v>
      </c>
      <c r="V1032" s="28" t="s">
        <v>81</v>
      </c>
      <c r="W1032" s="8"/>
      <c r="X1032" s="8"/>
    </row>
    <row r="1033" spans="1:24" ht="12.75" customHeight="1" thickBot="1" x14ac:dyDescent="0.3">
      <c r="A1033" s="158"/>
      <c r="B1033" s="182"/>
      <c r="C1033" s="152"/>
      <c r="D1033" s="36" t="s">
        <v>10</v>
      </c>
      <c r="E1033" s="36" t="s">
        <v>11</v>
      </c>
      <c r="F1033" s="35" t="s">
        <v>12</v>
      </c>
      <c r="G1033" s="36" t="s">
        <v>13</v>
      </c>
      <c r="H1033" s="35" t="s">
        <v>14</v>
      </c>
      <c r="I1033" s="35" t="s">
        <v>15</v>
      </c>
      <c r="J1033" s="35" t="s">
        <v>16</v>
      </c>
      <c r="K1033" s="36" t="s">
        <v>17</v>
      </c>
      <c r="L1033" s="37" t="s">
        <v>18</v>
      </c>
      <c r="M1033" s="36" t="s">
        <v>19</v>
      </c>
      <c r="N1033" s="36" t="s">
        <v>20</v>
      </c>
      <c r="O1033" s="36" t="s">
        <v>21</v>
      </c>
      <c r="P1033" s="35" t="s">
        <v>22</v>
      </c>
      <c r="S1033" s="8"/>
      <c r="T1033" s="8">
        <v>0.76225806451612899</v>
      </c>
      <c r="U1033" s="22">
        <v>6.0980645161290319</v>
      </c>
      <c r="V1033" s="28">
        <v>17.531935483870967</v>
      </c>
      <c r="W1033" s="8" t="s">
        <v>82</v>
      </c>
      <c r="X1033" s="8" t="s">
        <v>83</v>
      </c>
    </row>
    <row r="1034" spans="1:24" ht="12.75" customHeight="1" thickBot="1" x14ac:dyDescent="0.3">
      <c r="A1034" s="142" t="s">
        <v>43</v>
      </c>
      <c r="B1034" s="151" t="s">
        <v>38</v>
      </c>
      <c r="C1034" s="37" t="s">
        <v>26</v>
      </c>
      <c r="D1034" s="37">
        <v>477.53</v>
      </c>
      <c r="E1034" s="37">
        <v>410.75099999999998</v>
      </c>
      <c r="F1034" s="37">
        <v>414.00299999999999</v>
      </c>
      <c r="G1034" s="37">
        <v>237.24299999999999</v>
      </c>
      <c r="H1034" s="37">
        <v>41.262</v>
      </c>
      <c r="I1034" s="37">
        <v>0</v>
      </c>
      <c r="J1034" s="37">
        <v>0</v>
      </c>
      <c r="K1034" s="37">
        <v>0</v>
      </c>
      <c r="L1034" s="37">
        <v>0</v>
      </c>
      <c r="M1034" s="37">
        <v>248.494</v>
      </c>
      <c r="N1034" s="37">
        <v>309.72300000000001</v>
      </c>
      <c r="O1034" s="37">
        <v>427.37700000000001</v>
      </c>
      <c r="P1034" s="37">
        <f>D1034+E1034+F1034+G1034+H1034+I1034+J1034+K1034+L1034+M1034+N1034+O1034</f>
        <v>2566.3829999999998</v>
      </c>
      <c r="S1034" s="8">
        <v>445.00941619585683</v>
      </c>
      <c r="T1034" s="8">
        <v>14.355142457930866</v>
      </c>
      <c r="U1034" s="22">
        <v>114.84113966344692</v>
      </c>
      <c r="V1034" s="28">
        <v>330.16826033655309</v>
      </c>
      <c r="W1034" s="8" t="s">
        <v>84</v>
      </c>
      <c r="X1034" s="8"/>
    </row>
    <row r="1035" spans="1:24" ht="12.75" customHeight="1" thickBot="1" x14ac:dyDescent="0.3">
      <c r="A1035" s="143"/>
      <c r="B1035" s="159"/>
      <c r="C1035" s="37" t="s">
        <v>27</v>
      </c>
      <c r="D1035" s="37">
        <v>27.588999999999999</v>
      </c>
      <c r="E1035" s="37">
        <v>25.809000000000001</v>
      </c>
      <c r="F1035" s="37">
        <v>27.588999999999999</v>
      </c>
      <c r="G1035" s="37">
        <v>26.699000000000002</v>
      </c>
      <c r="H1035" s="37">
        <f>27.59+17.53194</f>
        <v>45.121939999999995</v>
      </c>
      <c r="I1035" s="37">
        <f>26.699+22.868</f>
        <v>49.567</v>
      </c>
      <c r="J1035" s="37">
        <f>15.129+12.958</f>
        <v>28.087</v>
      </c>
      <c r="K1035" s="37">
        <f>27.589+23.63</f>
        <v>51.218999999999994</v>
      </c>
      <c r="L1035" s="37">
        <f>26.699+22.868</f>
        <v>49.567</v>
      </c>
      <c r="M1035" s="37">
        <v>27.588999999999999</v>
      </c>
      <c r="N1035" s="37">
        <v>26.699000000000002</v>
      </c>
      <c r="O1035" s="37">
        <v>27.588999999999999</v>
      </c>
      <c r="P1035" s="37">
        <f t="shared" ref="P1035:P1081" si="40">D1035+E1035+F1035+G1035+H1035+I1035+J1035+K1035+L1035+M1035+N1035+O1035</f>
        <v>413.12493999999998</v>
      </c>
      <c r="S1035" s="8"/>
      <c r="T1035" s="8"/>
      <c r="U1035" s="22"/>
      <c r="V1035" s="28"/>
      <c r="W1035" s="8" t="s">
        <v>85</v>
      </c>
      <c r="X1035" s="8"/>
    </row>
    <row r="1036" spans="1:24" ht="12.75" customHeight="1" thickBot="1" x14ac:dyDescent="0.3">
      <c r="A1036" s="143"/>
      <c r="B1036" s="159"/>
      <c r="C1036" s="37" t="s">
        <v>28</v>
      </c>
      <c r="D1036" s="37">
        <v>0</v>
      </c>
      <c r="E1036" s="37">
        <v>0</v>
      </c>
      <c r="F1036" s="37">
        <v>0</v>
      </c>
      <c r="G1036" s="37">
        <v>0</v>
      </c>
      <c r="H1036" s="37">
        <v>0</v>
      </c>
      <c r="I1036" s="37">
        <v>0</v>
      </c>
      <c r="J1036" s="37">
        <v>0</v>
      </c>
      <c r="K1036" s="37">
        <v>0</v>
      </c>
      <c r="L1036" s="37">
        <v>0</v>
      </c>
      <c r="M1036" s="37">
        <v>12.743</v>
      </c>
      <c r="N1036" s="37">
        <v>16.241</v>
      </c>
      <c r="O1036" s="37">
        <v>22.841999999999999</v>
      </c>
      <c r="P1036" s="37">
        <f t="shared" si="40"/>
        <v>51.826000000000001</v>
      </c>
      <c r="S1036" s="8"/>
      <c r="T1036" s="8"/>
      <c r="U1036" s="22">
        <v>0</v>
      </c>
      <c r="V1036" s="28">
        <v>22.867999999999999</v>
      </c>
      <c r="W1036" s="8" t="s">
        <v>82</v>
      </c>
      <c r="X1036" s="8" t="s">
        <v>86</v>
      </c>
    </row>
    <row r="1037" spans="1:24" ht="12.75" customHeight="1" thickBot="1" x14ac:dyDescent="0.3">
      <c r="A1037" s="143"/>
      <c r="B1037" s="159"/>
      <c r="C1037" s="37" t="s">
        <v>29</v>
      </c>
      <c r="D1037" s="37">
        <v>0</v>
      </c>
      <c r="E1037" s="37">
        <v>0</v>
      </c>
      <c r="F1037" s="37">
        <v>0</v>
      </c>
      <c r="G1037" s="37">
        <v>0</v>
      </c>
      <c r="H1037" s="37">
        <v>0</v>
      </c>
      <c r="I1037" s="37">
        <v>0</v>
      </c>
      <c r="J1037" s="37">
        <v>0</v>
      </c>
      <c r="K1037" s="37">
        <v>0</v>
      </c>
      <c r="L1037" s="37">
        <v>0</v>
      </c>
      <c r="M1037" s="37">
        <v>0</v>
      </c>
      <c r="N1037" s="37">
        <v>0</v>
      </c>
      <c r="O1037" s="37">
        <v>0</v>
      </c>
      <c r="P1037" s="37">
        <f t="shared" si="40"/>
        <v>0</v>
      </c>
      <c r="S1037" s="8"/>
      <c r="T1037" s="8"/>
      <c r="U1037" s="22">
        <v>0</v>
      </c>
      <c r="V1037" s="28">
        <v>430.65913370998112</v>
      </c>
      <c r="W1037" s="8" t="s">
        <v>84</v>
      </c>
      <c r="X1037" s="8"/>
    </row>
    <row r="1038" spans="1:24" ht="12.75" customHeight="1" thickBot="1" x14ac:dyDescent="0.3">
      <c r="A1038" s="143"/>
      <c r="B1038" s="159"/>
      <c r="C1038" s="37" t="s">
        <v>30</v>
      </c>
      <c r="D1038" s="37">
        <v>0.122</v>
      </c>
      <c r="E1038" s="37">
        <v>0.105</v>
      </c>
      <c r="F1038" s="37">
        <v>0.106</v>
      </c>
      <c r="G1038" s="37">
        <v>6.2E-2</v>
      </c>
      <c r="H1038" s="37">
        <v>1.0999999999999999E-2</v>
      </c>
      <c r="I1038" s="37">
        <v>0</v>
      </c>
      <c r="J1038" s="37">
        <v>0</v>
      </c>
      <c r="K1038" s="37">
        <v>0</v>
      </c>
      <c r="L1038" s="37">
        <v>0</v>
      </c>
      <c r="M1038" s="37">
        <v>6.5000000000000002E-2</v>
      </c>
      <c r="N1038" s="37">
        <v>0.08</v>
      </c>
      <c r="O1038" s="37">
        <v>0.109</v>
      </c>
      <c r="P1038" s="37">
        <f t="shared" si="40"/>
        <v>0.65999999999999992</v>
      </c>
      <c r="S1038" s="8"/>
      <c r="T1038" s="8"/>
      <c r="U1038" s="22">
        <v>0</v>
      </c>
      <c r="V1038" s="28">
        <v>12.958</v>
      </c>
      <c r="W1038" s="8" t="s">
        <v>82</v>
      </c>
      <c r="X1038" s="8" t="s">
        <v>87</v>
      </c>
    </row>
    <row r="1039" spans="1:24" ht="12.75" customHeight="1" thickBot="1" x14ac:dyDescent="0.3">
      <c r="A1039" s="143"/>
      <c r="B1039" s="159"/>
      <c r="C1039" s="37" t="s">
        <v>31</v>
      </c>
      <c r="D1039" s="37">
        <v>505.24099999999999</v>
      </c>
      <c r="E1039" s="37">
        <v>436.66500000000002</v>
      </c>
      <c r="F1039" s="37">
        <v>441.69799999999998</v>
      </c>
      <c r="G1039" s="37">
        <v>264.00400000000002</v>
      </c>
      <c r="H1039" s="37">
        <f>SUM(H1034:H1038)</f>
        <v>86.394939999999991</v>
      </c>
      <c r="I1039" s="37">
        <f>SUM(I1034:I1038)</f>
        <v>49.567</v>
      </c>
      <c r="J1039" s="37">
        <f>SUM(J1034:J1038)</f>
        <v>28.087</v>
      </c>
      <c r="K1039" s="37">
        <f>SUM(K1034:K1038)</f>
        <v>51.218999999999994</v>
      </c>
      <c r="L1039" s="37">
        <f>SUM(L1034:L1038)</f>
        <v>49.567</v>
      </c>
      <c r="M1039" s="37">
        <v>288.89100000000002</v>
      </c>
      <c r="N1039" s="37">
        <v>352.74299999999999</v>
      </c>
      <c r="O1039" s="37">
        <v>477.91699999999997</v>
      </c>
      <c r="P1039" s="37">
        <f t="shared" si="40"/>
        <v>3031.9939399999994</v>
      </c>
      <c r="S1039" s="8"/>
      <c r="T1039" s="8"/>
      <c r="U1039" s="22">
        <v>0</v>
      </c>
      <c r="V1039" s="28">
        <v>244.03013182674201</v>
      </c>
      <c r="W1039" s="8" t="s">
        <v>84</v>
      </c>
      <c r="X1039" s="8"/>
    </row>
    <row r="1040" spans="1:24" ht="12.75" customHeight="1" thickBot="1" x14ac:dyDescent="0.3">
      <c r="A1040" s="142" t="s">
        <v>32</v>
      </c>
      <c r="B1040" s="151" t="s">
        <v>0</v>
      </c>
      <c r="C1040" s="37" t="s">
        <v>26</v>
      </c>
      <c r="D1040" s="37">
        <v>33.738999999999997</v>
      </c>
      <c r="E1040" s="37">
        <v>28.9</v>
      </c>
      <c r="F1040" s="37">
        <v>29.036000000000001</v>
      </c>
      <c r="G1040" s="37">
        <v>16.003</v>
      </c>
      <c r="H1040" s="37">
        <v>2.6379999999999999</v>
      </c>
      <c r="I1040" s="37">
        <v>0</v>
      </c>
      <c r="J1040" s="37">
        <v>0</v>
      </c>
      <c r="K1040" s="37">
        <v>0</v>
      </c>
      <c r="L1040" s="37">
        <v>0</v>
      </c>
      <c r="M1040" s="37">
        <v>16.783000000000001</v>
      </c>
      <c r="N1040" s="37">
        <v>21.367999999999999</v>
      </c>
      <c r="O1040" s="37">
        <v>30.026</v>
      </c>
      <c r="P1040" s="37">
        <f t="shared" si="40"/>
        <v>178.49300000000002</v>
      </c>
      <c r="S1040" s="8"/>
      <c r="T1040" s="8"/>
      <c r="U1040" s="22">
        <v>0</v>
      </c>
      <c r="V1040" s="28">
        <v>445.00941619585683</v>
      </c>
      <c r="W1040" s="8" t="s">
        <v>84</v>
      </c>
      <c r="X1040" s="8"/>
    </row>
    <row r="1041" spans="1:24" ht="12.75" customHeight="1" thickBot="1" x14ac:dyDescent="0.3">
      <c r="A1041" s="143"/>
      <c r="B1041" s="159"/>
      <c r="C1041" s="37" t="s">
        <v>27</v>
      </c>
      <c r="D1041" s="37">
        <v>10.582000000000001</v>
      </c>
      <c r="E1041" s="37">
        <v>9.8989999999999991</v>
      </c>
      <c r="F1041" s="37">
        <v>10.582000000000001</v>
      </c>
      <c r="G1041" s="37">
        <v>10.241</v>
      </c>
      <c r="H1041" s="37">
        <v>10.582000000000001</v>
      </c>
      <c r="I1041" s="37">
        <v>0</v>
      </c>
      <c r="J1041" s="37">
        <v>0</v>
      </c>
      <c r="K1041" s="37">
        <v>0</v>
      </c>
      <c r="L1041" s="37">
        <v>10.241</v>
      </c>
      <c r="M1041" s="37">
        <v>10.582000000000001</v>
      </c>
      <c r="N1041" s="37">
        <v>10.241</v>
      </c>
      <c r="O1041" s="37">
        <v>10.582000000000001</v>
      </c>
      <c r="P1041" s="37">
        <f t="shared" si="40"/>
        <v>93.532000000000011</v>
      </c>
      <c r="S1041" s="8"/>
      <c r="T1041" s="8"/>
      <c r="U1041" s="22">
        <v>0</v>
      </c>
      <c r="V1041" s="28">
        <v>22.867999999999999</v>
      </c>
      <c r="W1041" s="8"/>
      <c r="X1041" s="8" t="s">
        <v>89</v>
      </c>
    </row>
    <row r="1042" spans="1:24" ht="12.75" customHeight="1" thickBot="1" x14ac:dyDescent="0.3">
      <c r="A1042" s="143"/>
      <c r="B1042" s="159"/>
      <c r="C1042" s="37" t="s">
        <v>28</v>
      </c>
      <c r="D1042" s="37">
        <v>0</v>
      </c>
      <c r="E1042" s="37">
        <v>0</v>
      </c>
      <c r="F1042" s="37">
        <v>0</v>
      </c>
      <c r="G1042" s="37">
        <v>0</v>
      </c>
      <c r="H1042" s="37">
        <v>0</v>
      </c>
      <c r="I1042" s="37">
        <v>0</v>
      </c>
      <c r="J1042" s="37">
        <v>0</v>
      </c>
      <c r="K1042" s="37">
        <v>0</v>
      </c>
      <c r="L1042" s="37">
        <v>0</v>
      </c>
      <c r="M1042" s="37">
        <v>0</v>
      </c>
      <c r="N1042" s="37">
        <v>0</v>
      </c>
      <c r="O1042" s="37">
        <v>0</v>
      </c>
      <c r="P1042" s="37">
        <f t="shared" si="40"/>
        <v>0</v>
      </c>
      <c r="S1042" s="8"/>
      <c r="T1042" s="8"/>
      <c r="U1042" s="22">
        <v>0</v>
      </c>
      <c r="V1042" s="28">
        <v>430.65913370998112</v>
      </c>
      <c r="W1042" s="8"/>
      <c r="X1042" s="8"/>
    </row>
    <row r="1043" spans="1:24" ht="12.75" customHeight="1" thickBot="1" x14ac:dyDescent="0.3">
      <c r="A1043" s="143"/>
      <c r="B1043" s="159"/>
      <c r="C1043" s="37" t="s">
        <v>29</v>
      </c>
      <c r="D1043" s="37">
        <v>0</v>
      </c>
      <c r="E1043" s="37">
        <v>0</v>
      </c>
      <c r="F1043" s="37">
        <v>0</v>
      </c>
      <c r="G1043" s="37">
        <v>0</v>
      </c>
      <c r="H1043" s="37">
        <v>0</v>
      </c>
      <c r="I1043" s="37">
        <v>0</v>
      </c>
      <c r="J1043" s="37">
        <v>0</v>
      </c>
      <c r="K1043" s="37">
        <v>0</v>
      </c>
      <c r="L1043" s="37">
        <v>0</v>
      </c>
      <c r="M1043" s="37">
        <v>0</v>
      </c>
      <c r="N1043" s="37">
        <v>0</v>
      </c>
      <c r="O1043" s="37">
        <v>0</v>
      </c>
      <c r="P1043" s="37">
        <f t="shared" si="40"/>
        <v>0</v>
      </c>
      <c r="S1043" s="8"/>
      <c r="T1043" s="28" t="s">
        <v>91</v>
      </c>
      <c r="U1043" s="22" t="s">
        <v>79</v>
      </c>
      <c r="V1043" s="28"/>
      <c r="W1043" s="8"/>
      <c r="X1043" s="8"/>
    </row>
    <row r="1044" spans="1:24" ht="12.75" customHeight="1" thickBot="1" x14ac:dyDescent="0.3">
      <c r="A1044" s="143"/>
      <c r="B1044" s="159"/>
      <c r="C1044" s="37" t="s">
        <v>30</v>
      </c>
      <c r="D1044" s="37">
        <v>1.012</v>
      </c>
      <c r="E1044" s="37">
        <v>0.86699999999999999</v>
      </c>
      <c r="F1044" s="37">
        <v>0.871</v>
      </c>
      <c r="G1044" s="37">
        <v>0.48</v>
      </c>
      <c r="H1044" s="37">
        <v>7.9000000000000001E-2</v>
      </c>
      <c r="I1044" s="37">
        <v>0</v>
      </c>
      <c r="J1044" s="37">
        <v>0</v>
      </c>
      <c r="K1044" s="37">
        <v>0</v>
      </c>
      <c r="L1044" s="37">
        <v>0</v>
      </c>
      <c r="M1044" s="37">
        <v>0.504</v>
      </c>
      <c r="N1044" s="37">
        <v>0.64100000000000001</v>
      </c>
      <c r="O1044" s="37">
        <v>0.90100000000000002</v>
      </c>
      <c r="P1044" s="37">
        <f t="shared" si="40"/>
        <v>5.3550000000000004</v>
      </c>
      <c r="S1044" s="8"/>
      <c r="T1044" s="8" t="s">
        <v>94</v>
      </c>
      <c r="U1044" s="22" t="s">
        <v>80</v>
      </c>
      <c r="V1044" s="28" t="s">
        <v>81</v>
      </c>
      <c r="W1044" s="8"/>
      <c r="X1044" s="8"/>
    </row>
    <row r="1045" spans="1:24" ht="12.75" customHeight="1" thickBot="1" x14ac:dyDescent="0.3">
      <c r="A1045" s="143"/>
      <c r="B1045" s="159"/>
      <c r="C1045" s="37" t="s">
        <v>31</v>
      </c>
      <c r="D1045" s="37">
        <v>45.332999999999998</v>
      </c>
      <c r="E1045" s="37">
        <v>39.665999999999997</v>
      </c>
      <c r="F1045" s="37">
        <v>40.488999999999997</v>
      </c>
      <c r="G1045" s="37">
        <v>26.724</v>
      </c>
      <c r="H1045" s="37">
        <f>SUM(H1040:H1044)</f>
        <v>13.299000000000001</v>
      </c>
      <c r="I1045" s="37">
        <f>SUM(I1040:I1044)</f>
        <v>0</v>
      </c>
      <c r="J1045" s="37">
        <f>SUM(J1040:J1044)</f>
        <v>0</v>
      </c>
      <c r="K1045" s="37">
        <f>SUM(K1040:K1044)</f>
        <v>0</v>
      </c>
      <c r="L1045" s="37">
        <f>SUM(L1040:L1044)</f>
        <v>10.241</v>
      </c>
      <c r="M1045" s="37">
        <v>27.869</v>
      </c>
      <c r="N1045" s="37">
        <v>32.25</v>
      </c>
      <c r="O1045" s="37">
        <v>41.509</v>
      </c>
      <c r="P1045" s="37">
        <f t="shared" si="40"/>
        <v>277.38</v>
      </c>
      <c r="S1045" s="8"/>
      <c r="T1045" s="8">
        <v>33.910967741935487</v>
      </c>
      <c r="U1045" s="22">
        <v>271.28774193548389</v>
      </c>
      <c r="V1045" s="28">
        <v>779.95225806451617</v>
      </c>
      <c r="W1045" s="8" t="s">
        <v>82</v>
      </c>
      <c r="X1045" s="8" t="s">
        <v>83</v>
      </c>
    </row>
    <row r="1046" spans="1:24" ht="12.75" customHeight="1" thickBot="1" x14ac:dyDescent="0.3">
      <c r="A1046" s="142" t="s">
        <v>34</v>
      </c>
      <c r="B1046" s="151" t="s">
        <v>25</v>
      </c>
      <c r="C1046" s="37" t="s">
        <v>26</v>
      </c>
      <c r="D1046" s="37">
        <v>3845.9740000000002</v>
      </c>
      <c r="E1046" s="37">
        <v>3314.4560000000001</v>
      </c>
      <c r="F1046" s="37">
        <v>3345.471</v>
      </c>
      <c r="G1046" s="37">
        <v>1950.181</v>
      </c>
      <c r="H1046" s="37">
        <v>346.70100000000002</v>
      </c>
      <c r="I1046" s="37">
        <v>0</v>
      </c>
      <c r="J1046" s="37">
        <v>0</v>
      </c>
      <c r="K1046" s="37">
        <v>0</v>
      </c>
      <c r="L1046" s="37">
        <v>0</v>
      </c>
      <c r="M1046" s="37">
        <v>2096.7950000000001</v>
      </c>
      <c r="N1046" s="37">
        <v>2589.4650000000001</v>
      </c>
      <c r="O1046" s="37">
        <v>3544.259</v>
      </c>
      <c r="P1046" s="37">
        <f t="shared" si="40"/>
        <v>21033.301999999996</v>
      </c>
      <c r="S1046" s="8"/>
      <c r="T1046" s="8"/>
      <c r="U1046" s="22"/>
      <c r="V1046" s="28"/>
      <c r="W1046" s="8" t="s">
        <v>85</v>
      </c>
      <c r="X1046" s="8"/>
    </row>
    <row r="1047" spans="1:24" ht="12.75" customHeight="1" thickBot="1" x14ac:dyDescent="0.3">
      <c r="A1047" s="143"/>
      <c r="B1047" s="159"/>
      <c r="C1047" s="37" t="s">
        <v>27</v>
      </c>
      <c r="D1047" s="37">
        <v>386.56</v>
      </c>
      <c r="E1047" s="37">
        <v>361.62</v>
      </c>
      <c r="F1047" s="37">
        <v>386.56</v>
      </c>
      <c r="G1047" s="37">
        <v>374.08699999999999</v>
      </c>
      <c r="H1047" s="37">
        <f>340.578+779.9523</f>
        <v>1120.5302999999999</v>
      </c>
      <c r="I1047" s="37">
        <f>320.477+986.876</f>
        <v>1307.3530000000001</v>
      </c>
      <c r="J1047" s="37">
        <f>181.605+559.225</f>
        <v>740.83</v>
      </c>
      <c r="K1047" s="37">
        <f>331.161+1019.77</f>
        <v>1350.931</v>
      </c>
      <c r="L1047" s="37">
        <f>329.589+1017.328</f>
        <v>1346.9169999999999</v>
      </c>
      <c r="M1047" s="37">
        <v>386.56</v>
      </c>
      <c r="N1047" s="37">
        <v>374.08699999999999</v>
      </c>
      <c r="O1047" s="37">
        <v>386.56</v>
      </c>
      <c r="P1047" s="37">
        <f t="shared" si="40"/>
        <v>8522.595299999999</v>
      </c>
      <c r="S1047" s="8"/>
      <c r="T1047" s="8"/>
      <c r="U1047" s="22">
        <v>0</v>
      </c>
      <c r="V1047" s="28">
        <v>986.87599999999998</v>
      </c>
      <c r="W1047" s="8" t="s">
        <v>82</v>
      </c>
      <c r="X1047" s="8" t="s">
        <v>86</v>
      </c>
    </row>
    <row r="1048" spans="1:24" ht="12.75" customHeight="1" thickBot="1" x14ac:dyDescent="0.3">
      <c r="A1048" s="143"/>
      <c r="B1048" s="159"/>
      <c r="C1048" s="37" t="s">
        <v>28</v>
      </c>
      <c r="D1048" s="37">
        <v>0</v>
      </c>
      <c r="E1048" s="37">
        <v>0</v>
      </c>
      <c r="F1048" s="37">
        <v>0</v>
      </c>
      <c r="G1048" s="37">
        <v>0</v>
      </c>
      <c r="H1048" s="37">
        <v>0</v>
      </c>
      <c r="I1048" s="37">
        <v>0</v>
      </c>
      <c r="J1048" s="37">
        <v>0</v>
      </c>
      <c r="K1048" s="37">
        <v>0</v>
      </c>
      <c r="L1048" s="37">
        <v>0</v>
      </c>
      <c r="M1048" s="37">
        <v>0</v>
      </c>
      <c r="N1048" s="37">
        <v>0</v>
      </c>
      <c r="O1048" s="37">
        <v>0</v>
      </c>
      <c r="P1048" s="37">
        <f t="shared" si="40"/>
        <v>0</v>
      </c>
      <c r="S1048" s="8"/>
      <c r="T1048" s="8"/>
      <c r="U1048" s="22">
        <v>0</v>
      </c>
      <c r="V1048" s="28">
        <v>18585.235404896423</v>
      </c>
      <c r="W1048" s="8" t="s">
        <v>84</v>
      </c>
      <c r="X1048" s="8"/>
    </row>
    <row r="1049" spans="1:24" ht="12.75" customHeight="1" thickBot="1" x14ac:dyDescent="0.3">
      <c r="A1049" s="143"/>
      <c r="B1049" s="159"/>
      <c r="C1049" s="37" t="s">
        <v>29</v>
      </c>
      <c r="D1049" s="37">
        <v>0</v>
      </c>
      <c r="E1049" s="37">
        <v>0</v>
      </c>
      <c r="F1049" s="37">
        <v>0</v>
      </c>
      <c r="G1049" s="37">
        <v>0</v>
      </c>
      <c r="H1049" s="37">
        <v>0</v>
      </c>
      <c r="I1049" s="37">
        <v>0</v>
      </c>
      <c r="J1049" s="37">
        <v>0</v>
      </c>
      <c r="K1049" s="37">
        <v>0</v>
      </c>
      <c r="L1049" s="37">
        <v>0</v>
      </c>
      <c r="M1049" s="37">
        <v>0</v>
      </c>
      <c r="N1049" s="37">
        <v>0</v>
      </c>
      <c r="O1049" s="37">
        <v>0</v>
      </c>
      <c r="P1049" s="37">
        <f t="shared" si="40"/>
        <v>0</v>
      </c>
      <c r="S1049" s="8"/>
      <c r="T1049" s="8"/>
      <c r="U1049" s="22">
        <v>0</v>
      </c>
      <c r="V1049" s="28">
        <v>559.22500000000002</v>
      </c>
      <c r="W1049" s="8" t="s">
        <v>82</v>
      </c>
      <c r="X1049" s="8" t="s">
        <v>87</v>
      </c>
    </row>
    <row r="1050" spans="1:24" ht="12.75" customHeight="1" thickBot="1" x14ac:dyDescent="0.3">
      <c r="A1050" s="143"/>
      <c r="B1050" s="159"/>
      <c r="C1050" s="37" t="s">
        <v>30</v>
      </c>
      <c r="D1050" s="37">
        <v>0</v>
      </c>
      <c r="E1050" s="37">
        <v>0</v>
      </c>
      <c r="F1050" s="37">
        <v>0</v>
      </c>
      <c r="G1050" s="37">
        <v>0</v>
      </c>
      <c r="H1050" s="37">
        <v>0</v>
      </c>
      <c r="I1050" s="37">
        <v>0</v>
      </c>
      <c r="J1050" s="37">
        <v>0</v>
      </c>
      <c r="K1050" s="37">
        <v>0</v>
      </c>
      <c r="L1050" s="37">
        <v>0</v>
      </c>
      <c r="M1050" s="37">
        <v>0</v>
      </c>
      <c r="N1050" s="37">
        <v>0</v>
      </c>
      <c r="O1050" s="37">
        <v>0</v>
      </c>
      <c r="P1050" s="37">
        <f t="shared" si="40"/>
        <v>0</v>
      </c>
      <c r="S1050" s="8"/>
      <c r="T1050" s="8"/>
      <c r="U1050" s="22">
        <v>0</v>
      </c>
      <c r="V1050" s="28">
        <v>10531.544256120527</v>
      </c>
      <c r="W1050" s="8" t="s">
        <v>84</v>
      </c>
      <c r="X1050" s="8"/>
    </row>
    <row r="1051" spans="1:24" ht="12.75" customHeight="1" thickBot="1" x14ac:dyDescent="0.3">
      <c r="A1051" s="143"/>
      <c r="B1051" s="159"/>
      <c r="C1051" s="37" t="s">
        <v>31</v>
      </c>
      <c r="D1051" s="37">
        <v>4232.5339999999997</v>
      </c>
      <c r="E1051" s="37">
        <v>3676.076</v>
      </c>
      <c r="F1051" s="37">
        <v>3732.0309999999999</v>
      </c>
      <c r="G1051" s="37">
        <v>2324.268</v>
      </c>
      <c r="H1051" s="37">
        <f>SUM(H1046:H1050)</f>
        <v>1467.2312999999999</v>
      </c>
      <c r="I1051" s="37">
        <f>SUM(I1046:I1050)</f>
        <v>1307.3530000000001</v>
      </c>
      <c r="J1051" s="37">
        <f>SUM(J1046:J1050)</f>
        <v>740.83</v>
      </c>
      <c r="K1051" s="37">
        <f>SUM(K1046:K1050)</f>
        <v>1350.931</v>
      </c>
      <c r="L1051" s="37">
        <f>SUM(L1046:L1050)</f>
        <v>1346.9169999999999</v>
      </c>
      <c r="M1051" s="37">
        <v>2483.355</v>
      </c>
      <c r="N1051" s="37">
        <v>2963.5520000000001</v>
      </c>
      <c r="O1051" s="37">
        <v>3930.819</v>
      </c>
      <c r="P1051" s="37">
        <f t="shared" si="40"/>
        <v>29555.897300000001</v>
      </c>
      <c r="S1051" s="8"/>
      <c r="T1051" s="8"/>
      <c r="U1051" s="22">
        <v>0</v>
      </c>
      <c r="V1051" s="28">
        <v>1019.77</v>
      </c>
      <c r="W1051" s="8" t="s">
        <v>82</v>
      </c>
      <c r="X1051" s="8" t="s">
        <v>88</v>
      </c>
    </row>
    <row r="1052" spans="1:24" ht="12.75" customHeight="1" thickBot="1" x14ac:dyDescent="0.3">
      <c r="A1052" s="142" t="s">
        <v>39</v>
      </c>
      <c r="B1052" s="151" t="s">
        <v>1</v>
      </c>
      <c r="C1052" s="37" t="s">
        <v>26</v>
      </c>
      <c r="D1052" s="37">
        <v>1220.194</v>
      </c>
      <c r="E1052" s="37">
        <v>1051.569</v>
      </c>
      <c r="F1052" s="37">
        <v>1061.4090000000001</v>
      </c>
      <c r="G1052" s="37">
        <v>618.72699999999998</v>
      </c>
      <c r="H1052" s="37">
        <v>109.997</v>
      </c>
      <c r="I1052" s="37">
        <v>0</v>
      </c>
      <c r="J1052" s="37">
        <v>0</v>
      </c>
      <c r="K1052" s="37">
        <v>0</v>
      </c>
      <c r="L1052" s="37">
        <v>0</v>
      </c>
      <c r="M1052" s="37">
        <v>647.70799999999997</v>
      </c>
      <c r="N1052" s="37">
        <v>799.899</v>
      </c>
      <c r="O1052" s="37">
        <v>1094.836</v>
      </c>
      <c r="P1052" s="37">
        <f t="shared" si="40"/>
        <v>6604.3389999999999</v>
      </c>
      <c r="S1052" s="8"/>
      <c r="T1052" s="8"/>
      <c r="U1052" s="22">
        <v>0</v>
      </c>
      <c r="V1052" s="28">
        <v>1017.328</v>
      </c>
      <c r="W1052" s="8"/>
      <c r="X1052" s="8" t="s">
        <v>89</v>
      </c>
    </row>
    <row r="1053" spans="1:24" ht="12.75" customHeight="1" thickBot="1" x14ac:dyDescent="0.3">
      <c r="A1053" s="143"/>
      <c r="B1053" s="159"/>
      <c r="C1053" s="37" t="s">
        <v>27</v>
      </c>
      <c r="D1053" s="37">
        <v>5.2889999999999997</v>
      </c>
      <c r="E1053" s="37">
        <v>4.9480000000000004</v>
      </c>
      <c r="F1053" s="37">
        <v>5.2889999999999997</v>
      </c>
      <c r="G1053" s="37">
        <v>5.1180000000000003</v>
      </c>
      <c r="H1053" s="37">
        <f>5.289+74.52</f>
        <v>79.808999999999997</v>
      </c>
      <c r="I1053" s="37">
        <f>5.118+97.201</f>
        <v>102.31899999999999</v>
      </c>
      <c r="J1053" s="37">
        <f>2.901+55.08</f>
        <v>57.980999999999995</v>
      </c>
      <c r="K1053" s="37">
        <f>5.289+100.44</f>
        <v>105.729</v>
      </c>
      <c r="L1053" s="37">
        <f>5.118+97.201</f>
        <v>102.31899999999999</v>
      </c>
      <c r="M1053" s="37">
        <v>5.2889999999999997</v>
      </c>
      <c r="N1053" s="37">
        <v>5.1180000000000003</v>
      </c>
      <c r="O1053" s="37">
        <v>5.2889999999999997</v>
      </c>
      <c r="P1053" s="37">
        <f t="shared" si="40"/>
        <v>484.4969999999999</v>
      </c>
      <c r="S1053" s="8"/>
      <c r="T1053" s="8"/>
      <c r="U1053" s="22">
        <v>0</v>
      </c>
      <c r="V1053" s="28">
        <v>19158.719397363464</v>
      </c>
      <c r="W1053" s="8"/>
      <c r="X1053" s="8"/>
    </row>
    <row r="1054" spans="1:24" ht="12.75" customHeight="1" thickBot="1" x14ac:dyDescent="0.3">
      <c r="A1054" s="143"/>
      <c r="B1054" s="159"/>
      <c r="C1054" s="37" t="s">
        <v>28</v>
      </c>
      <c r="D1054" s="37">
        <v>0</v>
      </c>
      <c r="E1054" s="37">
        <v>0</v>
      </c>
      <c r="F1054" s="37">
        <v>0</v>
      </c>
      <c r="G1054" s="37">
        <v>0</v>
      </c>
      <c r="H1054" s="37">
        <v>0</v>
      </c>
      <c r="I1054" s="37">
        <v>0</v>
      </c>
      <c r="J1054" s="37">
        <v>0</v>
      </c>
      <c r="K1054" s="37">
        <v>0</v>
      </c>
      <c r="L1054" s="37">
        <v>0</v>
      </c>
      <c r="M1054" s="37">
        <v>0</v>
      </c>
      <c r="N1054" s="37">
        <v>0</v>
      </c>
      <c r="O1054" s="37">
        <v>0</v>
      </c>
      <c r="P1054" s="37">
        <f t="shared" si="40"/>
        <v>0</v>
      </c>
      <c r="S1054" s="8"/>
      <c r="T1054" s="28" t="s">
        <v>92</v>
      </c>
      <c r="U1054" s="22" t="s">
        <v>79</v>
      </c>
      <c r="V1054" s="28"/>
      <c r="W1054" s="8"/>
      <c r="X1054" s="8"/>
    </row>
    <row r="1055" spans="1:24" ht="12.75" customHeight="1" thickBot="1" x14ac:dyDescent="0.3">
      <c r="A1055" s="143"/>
      <c r="B1055" s="159"/>
      <c r="C1055" s="37" t="s">
        <v>29</v>
      </c>
      <c r="D1055" s="37">
        <v>0</v>
      </c>
      <c r="E1055" s="37">
        <v>0</v>
      </c>
      <c r="F1055" s="37">
        <v>0</v>
      </c>
      <c r="G1055" s="37">
        <v>0</v>
      </c>
      <c r="H1055" s="37">
        <v>0</v>
      </c>
      <c r="I1055" s="37">
        <v>0</v>
      </c>
      <c r="J1055" s="37">
        <v>0</v>
      </c>
      <c r="K1055" s="37">
        <v>0</v>
      </c>
      <c r="L1055" s="37">
        <v>0</v>
      </c>
      <c r="M1055" s="37">
        <v>0</v>
      </c>
      <c r="N1055" s="37">
        <v>0</v>
      </c>
      <c r="O1055" s="37">
        <v>0</v>
      </c>
      <c r="P1055" s="37">
        <f t="shared" si="40"/>
        <v>0</v>
      </c>
      <c r="S1055" s="8"/>
      <c r="T1055" s="8" t="s">
        <v>94</v>
      </c>
      <c r="U1055" s="22" t="s">
        <v>80</v>
      </c>
      <c r="V1055" s="28" t="s">
        <v>81</v>
      </c>
      <c r="W1055" s="8"/>
      <c r="X1055" s="8"/>
    </row>
    <row r="1056" spans="1:24" ht="12.75" customHeight="1" thickBot="1" x14ac:dyDescent="0.3">
      <c r="A1056" s="143"/>
      <c r="B1056" s="159"/>
      <c r="C1056" s="37" t="s">
        <v>30</v>
      </c>
      <c r="D1056" s="37">
        <v>1.583</v>
      </c>
      <c r="E1056" s="37">
        <v>1.3640000000000001</v>
      </c>
      <c r="F1056" s="37">
        <v>1.377</v>
      </c>
      <c r="G1056" s="37">
        <v>0.80300000000000005</v>
      </c>
      <c r="H1056" s="37">
        <v>0.14299999999999999</v>
      </c>
      <c r="I1056" s="37">
        <v>0</v>
      </c>
      <c r="J1056" s="37">
        <v>0</v>
      </c>
      <c r="K1056" s="37">
        <v>0</v>
      </c>
      <c r="L1056" s="37">
        <v>0</v>
      </c>
      <c r="M1056" s="37">
        <v>0.84</v>
      </c>
      <c r="N1056" s="37">
        <v>1.038</v>
      </c>
      <c r="O1056" s="37">
        <v>1.42</v>
      </c>
      <c r="P1056" s="37">
        <f t="shared" si="40"/>
        <v>8.5679999999999996</v>
      </c>
      <c r="S1056" s="8"/>
      <c r="T1056" s="8">
        <v>3.2399999999999998</v>
      </c>
      <c r="U1056" s="22">
        <v>25.919999999999998</v>
      </c>
      <c r="V1056" s="28">
        <v>74.52</v>
      </c>
      <c r="W1056" s="8" t="s">
        <v>82</v>
      </c>
      <c r="X1056" s="8" t="s">
        <v>83</v>
      </c>
    </row>
    <row r="1057" spans="1:24" ht="12.75" customHeight="1" thickBot="1" x14ac:dyDescent="0.3">
      <c r="A1057" s="143"/>
      <c r="B1057" s="159"/>
      <c r="C1057" s="37" t="s">
        <v>31</v>
      </c>
      <c r="D1057" s="37">
        <v>1227.066</v>
      </c>
      <c r="E1057" s="37">
        <v>1057.8810000000001</v>
      </c>
      <c r="F1057" s="37">
        <v>1068.075</v>
      </c>
      <c r="G1057" s="37">
        <v>624.64800000000002</v>
      </c>
      <c r="H1057" s="37">
        <f>SUM(H1052:H1056)</f>
        <v>189.94899999999998</v>
      </c>
      <c r="I1057" s="37">
        <f>SUM(I1052:I1056)</f>
        <v>102.31899999999999</v>
      </c>
      <c r="J1057" s="37">
        <f>SUM(J1052:J1056)</f>
        <v>57.980999999999995</v>
      </c>
      <c r="K1057" s="37">
        <f>SUM(K1052:K1056)</f>
        <v>105.729</v>
      </c>
      <c r="L1057" s="37">
        <f>SUM(L1052:L1056)</f>
        <v>102.31899999999999</v>
      </c>
      <c r="M1057" s="37">
        <v>653.83699999999999</v>
      </c>
      <c r="N1057" s="37">
        <v>806.05499999999995</v>
      </c>
      <c r="O1057" s="37">
        <v>1101.5450000000001</v>
      </c>
      <c r="P1057" s="37">
        <f t="shared" si="40"/>
        <v>7097.4040000000005</v>
      </c>
      <c r="S1057" s="8">
        <v>1891.5254237288134</v>
      </c>
      <c r="T1057" s="8">
        <v>61.016935483870974</v>
      </c>
      <c r="U1057" s="22">
        <v>488.13548387096779</v>
      </c>
      <c r="V1057" s="28">
        <v>1403.3898305084745</v>
      </c>
      <c r="W1057" s="8" t="s">
        <v>84</v>
      </c>
      <c r="X1057" s="8"/>
    </row>
    <row r="1058" spans="1:24" ht="12.75" customHeight="1" thickBot="1" x14ac:dyDescent="0.3">
      <c r="A1058" s="142" t="s">
        <v>40</v>
      </c>
      <c r="B1058" s="151" t="s">
        <v>46</v>
      </c>
      <c r="C1058" s="37" t="s">
        <v>26</v>
      </c>
      <c r="D1058" s="37">
        <v>146.31899999999999</v>
      </c>
      <c r="E1058" s="37">
        <v>125.184</v>
      </c>
      <c r="F1058" s="37">
        <v>125.66500000000001</v>
      </c>
      <c r="G1058" s="37">
        <v>68.488</v>
      </c>
      <c r="H1058" s="37">
        <v>11.11</v>
      </c>
      <c r="I1058" s="37">
        <v>0</v>
      </c>
      <c r="J1058" s="37">
        <v>0</v>
      </c>
      <c r="K1058" s="37">
        <v>0</v>
      </c>
      <c r="L1058" s="37">
        <v>0</v>
      </c>
      <c r="M1058" s="37">
        <v>71.858999999999995</v>
      </c>
      <c r="N1058" s="37">
        <v>92.052000000000007</v>
      </c>
      <c r="O1058" s="37">
        <v>130.01400000000001</v>
      </c>
      <c r="P1058" s="37">
        <f t="shared" si="40"/>
        <v>770.69100000000003</v>
      </c>
      <c r="S1058" s="8"/>
      <c r="T1058" s="8"/>
      <c r="U1058" s="22">
        <v>0</v>
      </c>
      <c r="V1058" s="28">
        <v>97.200999999999993</v>
      </c>
      <c r="W1058" s="8" t="s">
        <v>82</v>
      </c>
      <c r="X1058" s="8" t="s">
        <v>86</v>
      </c>
    </row>
    <row r="1059" spans="1:24" ht="12.75" customHeight="1" thickBot="1" x14ac:dyDescent="0.3">
      <c r="A1059" s="143"/>
      <c r="B1059" s="159"/>
      <c r="C1059" s="37" t="s">
        <v>27</v>
      </c>
      <c r="D1059" s="37">
        <v>0</v>
      </c>
      <c r="E1059" s="37">
        <v>0</v>
      </c>
      <c r="F1059" s="37">
        <v>0</v>
      </c>
      <c r="G1059" s="37">
        <v>0</v>
      </c>
      <c r="H1059" s="37">
        <v>7.2056769999999997</v>
      </c>
      <c r="I1059" s="37">
        <v>9.3989999999999991</v>
      </c>
      <c r="J1059" s="37">
        <v>5.3259999999999996</v>
      </c>
      <c r="K1059" s="37">
        <v>9.7119999999999997</v>
      </c>
      <c r="L1059" s="37">
        <v>9.3989999999999991</v>
      </c>
      <c r="M1059" s="37">
        <v>0</v>
      </c>
      <c r="N1059" s="37">
        <v>0</v>
      </c>
      <c r="O1059" s="37">
        <v>0</v>
      </c>
      <c r="P1059" s="37">
        <f t="shared" si="40"/>
        <v>41.041677</v>
      </c>
      <c r="S1059" s="8"/>
      <c r="T1059" s="8"/>
      <c r="U1059" s="22">
        <v>0</v>
      </c>
      <c r="V1059" s="28">
        <v>1830.5273069679847</v>
      </c>
      <c r="W1059" s="8" t="s">
        <v>84</v>
      </c>
      <c r="X1059" s="8"/>
    </row>
    <row r="1060" spans="1:24" ht="12.75" customHeight="1" thickBot="1" x14ac:dyDescent="0.3">
      <c r="A1060" s="143"/>
      <c r="B1060" s="159"/>
      <c r="C1060" s="37" t="s">
        <v>28</v>
      </c>
      <c r="D1060" s="37">
        <v>0</v>
      </c>
      <c r="E1060" s="37">
        <v>0</v>
      </c>
      <c r="F1060" s="37">
        <v>0</v>
      </c>
      <c r="G1060" s="37">
        <v>0</v>
      </c>
      <c r="H1060" s="37">
        <v>0</v>
      </c>
      <c r="I1060" s="37">
        <v>0</v>
      </c>
      <c r="J1060" s="37">
        <v>0</v>
      </c>
      <c r="K1060" s="37">
        <v>0</v>
      </c>
      <c r="L1060" s="37">
        <v>0</v>
      </c>
      <c r="M1060" s="37">
        <v>0</v>
      </c>
      <c r="N1060" s="37">
        <v>0</v>
      </c>
      <c r="O1060" s="37">
        <v>0</v>
      </c>
      <c r="P1060" s="37">
        <f t="shared" si="40"/>
        <v>0</v>
      </c>
      <c r="S1060" s="8"/>
      <c r="T1060" s="8"/>
      <c r="U1060" s="22">
        <v>0</v>
      </c>
      <c r="V1060" s="28">
        <v>55.08</v>
      </c>
      <c r="W1060" s="8" t="s">
        <v>82</v>
      </c>
      <c r="X1060" s="8" t="s">
        <v>87</v>
      </c>
    </row>
    <row r="1061" spans="1:24" ht="12.75" customHeight="1" thickBot="1" x14ac:dyDescent="0.3">
      <c r="A1061" s="143"/>
      <c r="B1061" s="159"/>
      <c r="C1061" s="37" t="s">
        <v>29</v>
      </c>
      <c r="D1061" s="37">
        <v>0</v>
      </c>
      <c r="E1061" s="37">
        <v>0</v>
      </c>
      <c r="F1061" s="37">
        <v>0</v>
      </c>
      <c r="G1061" s="37">
        <v>0</v>
      </c>
      <c r="H1061" s="37">
        <v>0</v>
      </c>
      <c r="I1061" s="37">
        <v>0</v>
      </c>
      <c r="J1061" s="37">
        <v>0</v>
      </c>
      <c r="K1061" s="37">
        <v>0</v>
      </c>
      <c r="L1061" s="37">
        <v>0</v>
      </c>
      <c r="M1061" s="37">
        <v>0</v>
      </c>
      <c r="N1061" s="37">
        <v>0</v>
      </c>
      <c r="O1061" s="37">
        <v>0</v>
      </c>
      <c r="P1061" s="37">
        <f t="shared" si="40"/>
        <v>0</v>
      </c>
      <c r="S1061" s="8"/>
      <c r="T1061" s="8"/>
      <c r="U1061" s="22">
        <v>0</v>
      </c>
      <c r="V1061" s="28">
        <v>1037.2881355932202</v>
      </c>
      <c r="W1061" s="8" t="s">
        <v>84</v>
      </c>
      <c r="X1061" s="8"/>
    </row>
    <row r="1062" spans="1:24" ht="12.75" customHeight="1" thickBot="1" x14ac:dyDescent="0.3">
      <c r="A1062" s="143"/>
      <c r="B1062" s="159"/>
      <c r="C1062" s="37" t="s">
        <v>30</v>
      </c>
      <c r="D1062" s="37">
        <v>14.054</v>
      </c>
      <c r="E1062" s="37">
        <v>12.018000000000001</v>
      </c>
      <c r="F1062" s="37">
        <v>12.063000000000001</v>
      </c>
      <c r="G1062" s="37">
        <v>6.556</v>
      </c>
      <c r="H1062" s="37">
        <v>1.0569999999999999</v>
      </c>
      <c r="I1062" s="37">
        <v>0</v>
      </c>
      <c r="J1062" s="37">
        <v>0</v>
      </c>
      <c r="K1062" s="37">
        <v>0</v>
      </c>
      <c r="L1062" s="37">
        <v>0</v>
      </c>
      <c r="M1062" s="37">
        <v>6.8789999999999996</v>
      </c>
      <c r="N1062" s="37">
        <v>8.8260000000000005</v>
      </c>
      <c r="O1062" s="37">
        <v>12.481</v>
      </c>
      <c r="P1062" s="37">
        <f t="shared" si="40"/>
        <v>73.933999999999997</v>
      </c>
      <c r="S1062" s="8"/>
      <c r="T1062" s="8"/>
      <c r="U1062" s="22">
        <v>0</v>
      </c>
      <c r="V1062" s="28">
        <v>100.44</v>
      </c>
      <c r="W1062" s="8" t="s">
        <v>82</v>
      </c>
      <c r="X1062" s="8" t="s">
        <v>88</v>
      </c>
    </row>
    <row r="1063" spans="1:24" ht="12.75" customHeight="1" thickBot="1" x14ac:dyDescent="0.3">
      <c r="A1063" s="143"/>
      <c r="B1063" s="159"/>
      <c r="C1063" s="37" t="s">
        <v>31</v>
      </c>
      <c r="D1063" s="37">
        <v>160.37299999999999</v>
      </c>
      <c r="E1063" s="37">
        <v>137.202</v>
      </c>
      <c r="F1063" s="37">
        <v>137.72800000000001</v>
      </c>
      <c r="G1063" s="37">
        <v>75.043999999999997</v>
      </c>
      <c r="H1063" s="37">
        <f>SUM(H1058:H1062)</f>
        <v>19.372676999999999</v>
      </c>
      <c r="I1063" s="37">
        <f>SUM(I1058:I1062)</f>
        <v>9.3989999999999991</v>
      </c>
      <c r="J1063" s="37">
        <f>SUM(J1058:J1062)</f>
        <v>5.3259999999999996</v>
      </c>
      <c r="K1063" s="37">
        <f>SUM(K1058:K1062)</f>
        <v>9.7119999999999997</v>
      </c>
      <c r="L1063" s="37">
        <f>SUM(L1058:L1062)</f>
        <v>9.3989999999999991</v>
      </c>
      <c r="M1063" s="37">
        <v>78.738</v>
      </c>
      <c r="N1063" s="37">
        <v>100.878</v>
      </c>
      <c r="O1063" s="37">
        <v>142.495</v>
      </c>
      <c r="P1063" s="37">
        <f t="shared" si="40"/>
        <v>885.66667699999994</v>
      </c>
      <c r="S1063" s="8"/>
      <c r="T1063" s="8"/>
      <c r="U1063" s="22">
        <v>0</v>
      </c>
      <c r="V1063" s="28">
        <v>1891.5254237288134</v>
      </c>
      <c r="W1063" s="8" t="s">
        <v>84</v>
      </c>
      <c r="X1063" s="8"/>
    </row>
    <row r="1064" spans="1:24" ht="12.75" customHeight="1" thickBot="1" x14ac:dyDescent="0.3">
      <c r="A1064" s="142" t="s">
        <v>41</v>
      </c>
      <c r="B1064" s="151" t="s">
        <v>33</v>
      </c>
      <c r="C1064" s="37" t="s">
        <v>26</v>
      </c>
      <c r="D1064" s="37">
        <v>10.066000000000001</v>
      </c>
      <c r="E1064" s="37">
        <v>8.6750000000000007</v>
      </c>
      <c r="F1064" s="37">
        <v>8.7560000000000002</v>
      </c>
      <c r="G1064" s="37">
        <v>5.1040000000000001</v>
      </c>
      <c r="H1064" s="37">
        <v>0.90700000000000003</v>
      </c>
      <c r="I1064" s="37">
        <v>0</v>
      </c>
      <c r="J1064" s="37">
        <v>0</v>
      </c>
      <c r="K1064" s="37">
        <v>0</v>
      </c>
      <c r="L1064" s="37">
        <v>0</v>
      </c>
      <c r="M1064" s="37">
        <v>5.343</v>
      </c>
      <c r="N1064" s="37">
        <v>6.5990000000000002</v>
      </c>
      <c r="O1064" s="37">
        <v>9.032</v>
      </c>
      <c r="P1064" s="37">
        <f t="shared" si="40"/>
        <v>54.481999999999999</v>
      </c>
      <c r="S1064" s="8"/>
      <c r="T1064" s="8"/>
      <c r="U1064" s="22">
        <v>0</v>
      </c>
      <c r="V1064" s="28">
        <v>1830.5273069679847</v>
      </c>
      <c r="W1064" s="8"/>
      <c r="X1064" s="8"/>
    </row>
    <row r="1065" spans="1:24" ht="12.75" customHeight="1" thickBot="1" x14ac:dyDescent="0.3">
      <c r="A1065" s="143"/>
      <c r="B1065" s="159"/>
      <c r="C1065" s="37" t="s">
        <v>27</v>
      </c>
      <c r="D1065" s="37">
        <v>4.5999999999999999E-2</v>
      </c>
      <c r="E1065" s="37">
        <v>4.2999999999999997E-2</v>
      </c>
      <c r="F1065" s="37">
        <v>4.5999999999999999E-2</v>
      </c>
      <c r="G1065" s="37">
        <v>4.4999999999999998E-2</v>
      </c>
      <c r="H1065" s="37">
        <v>4.5999999999999999E-2</v>
      </c>
      <c r="I1065" s="37">
        <v>4.4999999999999998E-2</v>
      </c>
      <c r="J1065" s="37">
        <v>2.5000000000000001E-2</v>
      </c>
      <c r="K1065" s="37">
        <v>4.5999999999999999E-2</v>
      </c>
      <c r="L1065" s="37">
        <v>4.4999999999999998E-2</v>
      </c>
      <c r="M1065" s="37">
        <v>4.5999999999999999E-2</v>
      </c>
      <c r="N1065" s="37">
        <v>4.4999999999999998E-2</v>
      </c>
      <c r="O1065" s="37">
        <v>4.5999999999999999E-2</v>
      </c>
      <c r="P1065" s="37">
        <f t="shared" si="40"/>
        <v>0.52399999999999991</v>
      </c>
      <c r="S1065" s="8"/>
      <c r="T1065" s="28" t="s">
        <v>96</v>
      </c>
      <c r="U1065" s="22" t="s">
        <v>79</v>
      </c>
      <c r="V1065" s="28"/>
      <c r="W1065" s="8"/>
      <c r="X1065" s="8"/>
    </row>
    <row r="1066" spans="1:24" ht="12.75" customHeight="1" thickBot="1" x14ac:dyDescent="0.3">
      <c r="A1066" s="143"/>
      <c r="B1066" s="159"/>
      <c r="C1066" s="37" t="s">
        <v>28</v>
      </c>
      <c r="D1066" s="37">
        <v>0</v>
      </c>
      <c r="E1066" s="37">
        <v>0</v>
      </c>
      <c r="F1066" s="37">
        <v>0</v>
      </c>
      <c r="G1066" s="37">
        <v>0</v>
      </c>
      <c r="H1066" s="37">
        <v>0</v>
      </c>
      <c r="I1066" s="37">
        <v>0</v>
      </c>
      <c r="J1066" s="37">
        <v>0</v>
      </c>
      <c r="K1066" s="37">
        <v>0</v>
      </c>
      <c r="L1066" s="37">
        <v>0</v>
      </c>
      <c r="M1066" s="37">
        <v>0</v>
      </c>
      <c r="N1066" s="37">
        <v>0</v>
      </c>
      <c r="O1066" s="37">
        <v>0</v>
      </c>
      <c r="P1066" s="37">
        <f t="shared" si="40"/>
        <v>0</v>
      </c>
      <c r="S1066" s="8"/>
      <c r="T1066" s="8" t="s">
        <v>94</v>
      </c>
      <c r="U1066" s="22" t="s">
        <v>80</v>
      </c>
      <c r="V1066" s="28" t="s">
        <v>81</v>
      </c>
      <c r="W1066" s="8"/>
      <c r="X1066" s="8"/>
    </row>
    <row r="1067" spans="1:24" ht="12.75" customHeight="1" thickBot="1" x14ac:dyDescent="0.3">
      <c r="A1067" s="143"/>
      <c r="B1067" s="159"/>
      <c r="C1067" s="37" t="s">
        <v>29</v>
      </c>
      <c r="D1067" s="37">
        <v>0</v>
      </c>
      <c r="E1067" s="37">
        <v>0</v>
      </c>
      <c r="F1067" s="37">
        <v>0</v>
      </c>
      <c r="G1067" s="37">
        <v>0</v>
      </c>
      <c r="H1067" s="37">
        <v>0</v>
      </c>
      <c r="I1067" s="37">
        <v>0</v>
      </c>
      <c r="J1067" s="37">
        <v>0</v>
      </c>
      <c r="K1067" s="37">
        <v>0</v>
      </c>
      <c r="L1067" s="37">
        <v>0</v>
      </c>
      <c r="M1067" s="37">
        <v>0</v>
      </c>
      <c r="N1067" s="37">
        <v>0</v>
      </c>
      <c r="O1067" s="37">
        <v>0</v>
      </c>
      <c r="P1067" s="37">
        <f t="shared" si="40"/>
        <v>0</v>
      </c>
      <c r="S1067" s="8"/>
      <c r="T1067" s="8">
        <v>0.31329032258064515</v>
      </c>
      <c r="U1067" s="22">
        <v>2.5063225806451612</v>
      </c>
      <c r="V1067" s="28">
        <v>7.2056774193548385</v>
      </c>
      <c r="W1067" s="8" t="s">
        <v>82</v>
      </c>
      <c r="X1067" s="8" t="s">
        <v>83</v>
      </c>
    </row>
    <row r="1068" spans="1:24" ht="12.75" customHeight="1" thickBot="1" x14ac:dyDescent="0.3">
      <c r="A1068" s="143"/>
      <c r="B1068" s="159"/>
      <c r="C1068" s="37" t="s">
        <v>30</v>
      </c>
      <c r="D1068" s="37">
        <v>0.30199999999999999</v>
      </c>
      <c r="E1068" s="37">
        <v>0.26</v>
      </c>
      <c r="F1068" s="37">
        <v>0.26300000000000001</v>
      </c>
      <c r="G1068" s="37">
        <v>0.153</v>
      </c>
      <c r="H1068" s="37">
        <v>2.7E-2</v>
      </c>
      <c r="I1068" s="37">
        <v>0</v>
      </c>
      <c r="J1068" s="37">
        <v>0</v>
      </c>
      <c r="K1068" s="37">
        <v>0</v>
      </c>
      <c r="L1068" s="37">
        <v>0</v>
      </c>
      <c r="M1068" s="37">
        <v>0.161</v>
      </c>
      <c r="N1068" s="37">
        <v>0.19800000000000001</v>
      </c>
      <c r="O1068" s="37">
        <v>0.27100000000000002</v>
      </c>
      <c r="P1068" s="37">
        <f t="shared" si="40"/>
        <v>1.6350000000000002</v>
      </c>
      <c r="S1068" s="8">
        <v>182.90018832391712</v>
      </c>
      <c r="T1068" s="8">
        <v>5.9000064516129038</v>
      </c>
      <c r="U1068" s="22">
        <v>47.200051612903231</v>
      </c>
      <c r="V1068" s="28">
        <v>135.70013972419659</v>
      </c>
      <c r="W1068" s="8" t="s">
        <v>84</v>
      </c>
      <c r="X1068" s="8"/>
    </row>
    <row r="1069" spans="1:24" ht="12.75" customHeight="1" thickBot="1" x14ac:dyDescent="0.3">
      <c r="A1069" s="143"/>
      <c r="B1069" s="159"/>
      <c r="C1069" s="37" t="s">
        <v>31</v>
      </c>
      <c r="D1069" s="37">
        <v>10.414</v>
      </c>
      <c r="E1069" s="37">
        <v>8.9779999999999998</v>
      </c>
      <c r="F1069" s="37">
        <v>9.0649999999999995</v>
      </c>
      <c r="G1069" s="37">
        <v>5.3019999999999996</v>
      </c>
      <c r="H1069" s="37">
        <f>SUM(H1064:H1068)</f>
        <v>0.98000000000000009</v>
      </c>
      <c r="I1069" s="37">
        <f>SUM(I1064:I1068)</f>
        <v>4.4999999999999998E-2</v>
      </c>
      <c r="J1069" s="37">
        <f>SUM(J1064:J1068)</f>
        <v>2.5000000000000001E-2</v>
      </c>
      <c r="K1069" s="37">
        <f>SUM(K1064:K1068)</f>
        <v>4.5999999999999999E-2</v>
      </c>
      <c r="L1069" s="37">
        <f>SUM(L1064:L1068)</f>
        <v>4.4999999999999998E-2</v>
      </c>
      <c r="M1069" s="37">
        <v>5.55</v>
      </c>
      <c r="N1069" s="37">
        <v>6.8419999999999996</v>
      </c>
      <c r="O1069" s="37">
        <v>9.3490000000000002</v>
      </c>
      <c r="P1069" s="37">
        <f t="shared" si="40"/>
        <v>56.640999999999991</v>
      </c>
      <c r="S1069" s="8"/>
      <c r="T1069" s="8"/>
      <c r="U1069" s="22"/>
      <c r="V1069" s="28"/>
      <c r="W1069" s="8" t="s">
        <v>85</v>
      </c>
      <c r="X1069" s="8"/>
    </row>
    <row r="1070" spans="1:24" ht="12.75" customHeight="1" thickBot="1" x14ac:dyDescent="0.3">
      <c r="A1070" s="142" t="s">
        <v>45</v>
      </c>
      <c r="B1070" s="151" t="s">
        <v>35</v>
      </c>
      <c r="C1070" s="37" t="s">
        <v>26</v>
      </c>
      <c r="D1070" s="37">
        <v>981.34</v>
      </c>
      <c r="E1070" s="37">
        <v>835.95600000000002</v>
      </c>
      <c r="F1070" s="37">
        <v>836.39200000000005</v>
      </c>
      <c r="G1070" s="37">
        <v>436.572</v>
      </c>
      <c r="H1070" s="37">
        <v>66.216999999999999</v>
      </c>
      <c r="I1070" s="37">
        <v>0</v>
      </c>
      <c r="J1070" s="37">
        <v>0</v>
      </c>
      <c r="K1070" s="37">
        <v>0</v>
      </c>
      <c r="L1070" s="37">
        <v>0</v>
      </c>
      <c r="M1070" s="37">
        <v>458.755</v>
      </c>
      <c r="N1070" s="37">
        <v>601.95000000000005</v>
      </c>
      <c r="O1070" s="37">
        <v>866.90700000000004</v>
      </c>
      <c r="P1070" s="37">
        <f t="shared" si="40"/>
        <v>5084.0890000000009</v>
      </c>
      <c r="S1070" s="8"/>
      <c r="T1070" s="8"/>
      <c r="U1070" s="22">
        <v>0</v>
      </c>
      <c r="V1070" s="28">
        <v>177.0056497175141</v>
      </c>
      <c r="W1070" s="8" t="s">
        <v>84</v>
      </c>
      <c r="X1070" s="8"/>
    </row>
    <row r="1071" spans="1:24" ht="12.75" customHeight="1" thickBot="1" x14ac:dyDescent="0.3">
      <c r="A1071" s="143"/>
      <c r="B1071" s="159"/>
      <c r="C1071" s="37" t="s">
        <v>27</v>
      </c>
      <c r="D1071" s="37">
        <v>1.077</v>
      </c>
      <c r="E1071" s="37">
        <v>1.0089999999999999</v>
      </c>
      <c r="F1071" s="37">
        <v>1.077</v>
      </c>
      <c r="G1071" s="37">
        <v>1.042</v>
      </c>
      <c r="H1071" s="37">
        <f>1.073+2.593065</f>
        <v>3.6660650000000001</v>
      </c>
      <c r="I1071" s="37">
        <f>1.037+3.382</f>
        <v>4.4190000000000005</v>
      </c>
      <c r="J1071" s="37">
        <f>0.588+1.917</f>
        <v>2.5049999999999999</v>
      </c>
      <c r="K1071" s="37">
        <f>1.072+3.495</f>
        <v>4.5670000000000002</v>
      </c>
      <c r="L1071" s="37">
        <f>1.037+3.382</f>
        <v>4.4190000000000005</v>
      </c>
      <c r="M1071" s="37">
        <v>1.077</v>
      </c>
      <c r="N1071" s="37">
        <v>1.042</v>
      </c>
      <c r="O1071" s="37">
        <v>1.077</v>
      </c>
      <c r="P1071" s="37">
        <f t="shared" si="40"/>
        <v>26.977065000000003</v>
      </c>
      <c r="S1071" s="8"/>
      <c r="T1071" s="8"/>
      <c r="U1071" s="22">
        <v>0</v>
      </c>
      <c r="V1071" s="28">
        <v>5.3259999999999996</v>
      </c>
      <c r="W1071" s="8" t="s">
        <v>82</v>
      </c>
      <c r="X1071" s="8" t="s">
        <v>87</v>
      </c>
    </row>
    <row r="1072" spans="1:24" ht="12.75" customHeight="1" thickBot="1" x14ac:dyDescent="0.3">
      <c r="A1072" s="143"/>
      <c r="B1072" s="159"/>
      <c r="C1072" s="37" t="s">
        <v>28</v>
      </c>
      <c r="D1072" s="37">
        <v>17.951000000000001</v>
      </c>
      <c r="E1072" s="37">
        <v>15.26</v>
      </c>
      <c r="F1072" s="37">
        <v>15.244</v>
      </c>
      <c r="G1072" s="37">
        <v>7.79</v>
      </c>
      <c r="H1072" s="37">
        <v>1.1399999999999999</v>
      </c>
      <c r="I1072" s="37">
        <v>0</v>
      </c>
      <c r="J1072" s="37">
        <v>0</v>
      </c>
      <c r="K1072" s="37">
        <v>0</v>
      </c>
      <c r="L1072" s="37">
        <v>0</v>
      </c>
      <c r="M1072" s="37">
        <v>8.1920000000000002</v>
      </c>
      <c r="N1072" s="37">
        <v>10.878</v>
      </c>
      <c r="O1072" s="37">
        <v>15.814</v>
      </c>
      <c r="P1072" s="37">
        <f t="shared" si="40"/>
        <v>92.269000000000005</v>
      </c>
      <c r="S1072" s="8"/>
      <c r="T1072" s="8"/>
      <c r="U1072" s="22">
        <v>0</v>
      </c>
      <c r="V1072" s="28">
        <v>100.30131826741996</v>
      </c>
      <c r="W1072" s="8" t="s">
        <v>84</v>
      </c>
      <c r="X1072" s="8"/>
    </row>
    <row r="1073" spans="1:24" ht="12.75" customHeight="1" thickBot="1" x14ac:dyDescent="0.3">
      <c r="A1073" s="143"/>
      <c r="B1073" s="159"/>
      <c r="C1073" s="37" t="s">
        <v>29</v>
      </c>
      <c r="D1073" s="37">
        <v>0</v>
      </c>
      <c r="E1073" s="37">
        <v>0</v>
      </c>
      <c r="F1073" s="37">
        <v>0</v>
      </c>
      <c r="G1073" s="37">
        <v>0</v>
      </c>
      <c r="H1073" s="37">
        <v>0</v>
      </c>
      <c r="I1073" s="37">
        <v>0</v>
      </c>
      <c r="J1073" s="37">
        <v>0</v>
      </c>
      <c r="K1073" s="37">
        <v>0</v>
      </c>
      <c r="L1073" s="37">
        <v>0</v>
      </c>
      <c r="M1073" s="37">
        <v>0</v>
      </c>
      <c r="N1073" s="37">
        <v>0</v>
      </c>
      <c r="O1073" s="37">
        <v>0</v>
      </c>
      <c r="P1073" s="37">
        <f t="shared" si="40"/>
        <v>0</v>
      </c>
      <c r="S1073" s="8"/>
      <c r="T1073" s="8"/>
      <c r="U1073" s="22">
        <v>0</v>
      </c>
      <c r="V1073" s="28">
        <v>9.7119999999999997</v>
      </c>
      <c r="W1073" s="8" t="s">
        <v>82</v>
      </c>
      <c r="X1073" s="8" t="s">
        <v>88</v>
      </c>
    </row>
    <row r="1074" spans="1:24" ht="12.75" customHeight="1" thickBot="1" x14ac:dyDescent="0.3">
      <c r="A1074" s="143"/>
      <c r="B1074" s="159"/>
      <c r="C1074" s="37" t="s">
        <v>30</v>
      </c>
      <c r="D1074" s="37">
        <v>12.007</v>
      </c>
      <c r="E1074" s="37">
        <v>10.231999999999999</v>
      </c>
      <c r="F1074" s="37">
        <v>10.24</v>
      </c>
      <c r="G1074" s="37">
        <v>5.3639999999999999</v>
      </c>
      <c r="H1074" s="37">
        <v>0.81799999999999995</v>
      </c>
      <c r="I1074" s="37">
        <v>0</v>
      </c>
      <c r="J1074" s="37">
        <v>0</v>
      </c>
      <c r="K1074" s="37">
        <v>0</v>
      </c>
      <c r="L1074" s="37">
        <v>0</v>
      </c>
      <c r="M1074" s="37">
        <v>5.6379999999999999</v>
      </c>
      <c r="N1074" s="37">
        <v>7.3819999999999997</v>
      </c>
      <c r="O1074" s="37">
        <v>10.614000000000001</v>
      </c>
      <c r="P1074" s="37">
        <f t="shared" si="40"/>
        <v>62.294999999999987</v>
      </c>
      <c r="S1074" s="8"/>
      <c r="T1074" s="8"/>
      <c r="U1074" s="22">
        <v>0</v>
      </c>
      <c r="V1074" s="28">
        <v>182.90018832391712</v>
      </c>
      <c r="W1074" s="8" t="s">
        <v>84</v>
      </c>
      <c r="X1074" s="8"/>
    </row>
    <row r="1075" spans="1:24" ht="12.75" customHeight="1" thickBot="1" x14ac:dyDescent="0.3">
      <c r="A1075" s="143"/>
      <c r="B1075" s="159"/>
      <c r="C1075" s="37" t="s">
        <v>31</v>
      </c>
      <c r="D1075" s="37">
        <v>1012.375</v>
      </c>
      <c r="E1075" s="37">
        <v>862.45699999999999</v>
      </c>
      <c r="F1075" s="37">
        <v>862.95299999999997</v>
      </c>
      <c r="G1075" s="37">
        <v>450.76799999999997</v>
      </c>
      <c r="H1075" s="37">
        <f>SUM(H1070:H1074)</f>
        <v>71.841065</v>
      </c>
      <c r="I1075" s="37">
        <f>SUM(I1070:I1074)</f>
        <v>4.4190000000000005</v>
      </c>
      <c r="J1075" s="37">
        <f>SUM(J1070:J1074)</f>
        <v>2.5049999999999999</v>
      </c>
      <c r="K1075" s="37">
        <f>SUM(K1070:K1074)</f>
        <v>4.5670000000000002</v>
      </c>
      <c r="L1075" s="37">
        <f>SUM(L1070:L1074)</f>
        <v>4.4190000000000005</v>
      </c>
      <c r="M1075" s="37">
        <v>473.66199999999998</v>
      </c>
      <c r="N1075" s="37">
        <v>621.25199999999995</v>
      </c>
      <c r="O1075" s="37">
        <v>894.41200000000003</v>
      </c>
      <c r="P1075" s="37">
        <f t="shared" si="40"/>
        <v>5265.6300649999994</v>
      </c>
      <c r="S1075" s="8"/>
      <c r="T1075" s="8"/>
      <c r="U1075" s="22">
        <v>0</v>
      </c>
      <c r="V1075" s="28">
        <v>9.3989999999999991</v>
      </c>
      <c r="W1075" s="8"/>
      <c r="X1075" s="8" t="s">
        <v>89</v>
      </c>
    </row>
    <row r="1076" spans="1:24" ht="12.75" customHeight="1" thickBot="1" x14ac:dyDescent="0.3">
      <c r="A1076" s="138" t="s">
        <v>36</v>
      </c>
      <c r="B1076" s="139"/>
      <c r="C1076" s="37" t="s">
        <v>26</v>
      </c>
      <c r="D1076" s="37">
        <v>6715.1620000000003</v>
      </c>
      <c r="E1076" s="37">
        <v>5775.491</v>
      </c>
      <c r="F1076" s="37">
        <v>5820.732</v>
      </c>
      <c r="G1076" s="37">
        <v>3332.3180000000002</v>
      </c>
      <c r="H1076" s="37">
        <v>578.83199999999999</v>
      </c>
      <c r="I1076" s="37">
        <v>0</v>
      </c>
      <c r="J1076" s="37">
        <v>0</v>
      </c>
      <c r="K1076" s="37">
        <v>0</v>
      </c>
      <c r="L1076" s="37">
        <v>0</v>
      </c>
      <c r="M1076" s="37">
        <v>3545.7370000000001</v>
      </c>
      <c r="N1076" s="37">
        <v>4421.0559999999996</v>
      </c>
      <c r="O1076" s="37">
        <v>6102.451</v>
      </c>
      <c r="P1076" s="37">
        <f t="shared" si="40"/>
        <v>36291.779000000002</v>
      </c>
      <c r="S1076" s="8"/>
      <c r="T1076" s="28" t="s">
        <v>93</v>
      </c>
      <c r="U1076" s="22" t="s">
        <v>79</v>
      </c>
      <c r="V1076" s="28"/>
      <c r="W1076" s="8"/>
      <c r="X1076" s="8"/>
    </row>
    <row r="1077" spans="1:24" ht="12.75" customHeight="1" thickBot="1" x14ac:dyDescent="0.3">
      <c r="A1077" s="140"/>
      <c r="B1077" s="141"/>
      <c r="C1077" s="37" t="s">
        <v>27</v>
      </c>
      <c r="D1077" s="37">
        <v>431.14299999999997</v>
      </c>
      <c r="E1077" s="37">
        <v>403.32799999999997</v>
      </c>
      <c r="F1077" s="37">
        <v>431.14299999999997</v>
      </c>
      <c r="G1077" s="37">
        <v>417.23200000000003</v>
      </c>
      <c r="H1077" s="37">
        <f>H1035+H1041+H1047+H1053+H1059+H1065+H1071</f>
        <v>1266.9609819999998</v>
      </c>
      <c r="I1077" s="37">
        <f>I1035+I1041+I1047+I1053+I1059+I1065+I1071</f>
        <v>1473.1020000000001</v>
      </c>
      <c r="J1077" s="37">
        <f>J1035+J1041+J1047+J1053+J1059+J1065+J1071</f>
        <v>834.75400000000002</v>
      </c>
      <c r="K1077" s="37">
        <f>K1035+K1041+K1047+K1053+K1059+K1065+K1071</f>
        <v>1522.2040000000002</v>
      </c>
      <c r="L1077" s="37">
        <f>L1035+L1041+L1047+L1053+L1059+L1065+L1071</f>
        <v>1522.9069999999999</v>
      </c>
      <c r="M1077" s="37">
        <v>431.14299999999997</v>
      </c>
      <c r="N1077" s="37">
        <v>417.23200000000003</v>
      </c>
      <c r="O1077" s="37">
        <v>431.14299999999997</v>
      </c>
      <c r="P1077" s="37">
        <f t="shared" si="40"/>
        <v>9582.2919819999988</v>
      </c>
      <c r="S1077" s="8"/>
      <c r="T1077" s="8" t="s">
        <v>94</v>
      </c>
      <c r="U1077" s="22" t="s">
        <v>80</v>
      </c>
      <c r="V1077" s="28" t="s">
        <v>81</v>
      </c>
      <c r="W1077" s="8"/>
      <c r="X1077" s="8"/>
    </row>
    <row r="1078" spans="1:24" ht="12.75" customHeight="1" thickBot="1" x14ac:dyDescent="0.3">
      <c r="A1078" s="140"/>
      <c r="B1078" s="141"/>
      <c r="C1078" s="37" t="s">
        <v>28</v>
      </c>
      <c r="D1078" s="37">
        <v>17.951000000000001</v>
      </c>
      <c r="E1078" s="37">
        <v>15.26</v>
      </c>
      <c r="F1078" s="37">
        <v>15.244</v>
      </c>
      <c r="G1078" s="37">
        <v>7.79</v>
      </c>
      <c r="H1078" s="37">
        <v>1.1399999999999999</v>
      </c>
      <c r="I1078" s="37">
        <v>0</v>
      </c>
      <c r="J1078" s="37">
        <v>0</v>
      </c>
      <c r="K1078" s="37">
        <v>0</v>
      </c>
      <c r="L1078" s="37">
        <v>0</v>
      </c>
      <c r="M1078" s="37">
        <v>20.934999999999999</v>
      </c>
      <c r="N1078" s="37">
        <v>27.119</v>
      </c>
      <c r="O1078" s="37">
        <v>38.655999999999999</v>
      </c>
      <c r="P1078" s="37">
        <f t="shared" si="40"/>
        <v>144.095</v>
      </c>
      <c r="S1078" s="8"/>
      <c r="T1078" s="8">
        <v>0.11274193548387097</v>
      </c>
      <c r="U1078" s="22">
        <v>0.90193548387096778</v>
      </c>
      <c r="V1078" s="28">
        <v>2.5930645161290324</v>
      </c>
      <c r="W1078" s="8" t="s">
        <v>82</v>
      </c>
      <c r="X1078" s="8" t="s">
        <v>83</v>
      </c>
    </row>
    <row r="1079" spans="1:24" ht="12.75" customHeight="1" thickBot="1" x14ac:dyDescent="0.3">
      <c r="A1079" s="140"/>
      <c r="B1079" s="141"/>
      <c r="C1079" s="37" t="s">
        <v>29</v>
      </c>
      <c r="D1079" s="37">
        <v>0</v>
      </c>
      <c r="E1079" s="37">
        <v>0</v>
      </c>
      <c r="F1079" s="37">
        <v>0</v>
      </c>
      <c r="G1079" s="37">
        <v>0</v>
      </c>
      <c r="H1079" s="37">
        <v>0</v>
      </c>
      <c r="I1079" s="37">
        <v>0</v>
      </c>
      <c r="J1079" s="37">
        <v>0</v>
      </c>
      <c r="K1079" s="37">
        <v>0</v>
      </c>
      <c r="L1079" s="37">
        <v>0</v>
      </c>
      <c r="M1079" s="37">
        <v>0</v>
      </c>
      <c r="N1079" s="37">
        <v>0</v>
      </c>
      <c r="O1079" s="37">
        <v>0</v>
      </c>
      <c r="P1079" s="37">
        <f t="shared" si="40"/>
        <v>0</v>
      </c>
      <c r="S1079" s="8">
        <v>65.819209039548028</v>
      </c>
      <c r="T1079" s="8">
        <v>2.1232003225806451</v>
      </c>
      <c r="U1079" s="22">
        <v>16.98560258064516</v>
      </c>
      <c r="V1079" s="28">
        <v>48.833606706761437</v>
      </c>
      <c r="W1079" s="8" t="s">
        <v>84</v>
      </c>
      <c r="X1079" s="8"/>
    </row>
    <row r="1080" spans="1:24" ht="12.75" customHeight="1" thickBot="1" x14ac:dyDescent="0.3">
      <c r="A1080" s="140"/>
      <c r="B1080" s="141"/>
      <c r="C1080" s="37" t="s">
        <v>30</v>
      </c>
      <c r="D1080" s="37">
        <v>29.08</v>
      </c>
      <c r="E1080" s="37">
        <v>24.846</v>
      </c>
      <c r="F1080" s="37">
        <v>24.92</v>
      </c>
      <c r="G1080" s="37">
        <v>13.417999999999999</v>
      </c>
      <c r="H1080" s="37">
        <v>2.1349999999999998</v>
      </c>
      <c r="I1080" s="37">
        <v>0</v>
      </c>
      <c r="J1080" s="37">
        <v>0</v>
      </c>
      <c r="K1080" s="37">
        <v>0</v>
      </c>
      <c r="L1080" s="37">
        <v>0</v>
      </c>
      <c r="M1080" s="37">
        <v>14.087</v>
      </c>
      <c r="N1080" s="37">
        <v>18.164999999999999</v>
      </c>
      <c r="O1080" s="37">
        <v>25.795999999999999</v>
      </c>
      <c r="P1080" s="37">
        <f t="shared" si="40"/>
        <v>152.447</v>
      </c>
      <c r="S1080" s="8"/>
      <c r="T1080" s="8"/>
      <c r="U1080" s="22"/>
      <c r="V1080" s="28"/>
      <c r="W1080" s="8" t="s">
        <v>85</v>
      </c>
      <c r="X1080" s="8"/>
    </row>
    <row r="1081" spans="1:24" ht="12.75" customHeight="1" thickBot="1" x14ac:dyDescent="0.3">
      <c r="A1081" s="140"/>
      <c r="B1081" s="141"/>
      <c r="C1081" s="37" t="s">
        <v>31</v>
      </c>
      <c r="D1081" s="37">
        <v>7193.3360000000002</v>
      </c>
      <c r="E1081" s="37">
        <v>6218.9250000000002</v>
      </c>
      <c r="F1081" s="37">
        <v>6292.0389999999998</v>
      </c>
      <c r="G1081" s="37">
        <v>3770.7579999999998</v>
      </c>
      <c r="H1081" s="37">
        <f>SUM(H1076:H1080)</f>
        <v>1849.067982</v>
      </c>
      <c r="I1081" s="37">
        <f>SUM(I1076:I1080)</f>
        <v>1473.1020000000001</v>
      </c>
      <c r="J1081" s="37">
        <f>SUM(J1076:J1080)</f>
        <v>834.75400000000002</v>
      </c>
      <c r="K1081" s="37">
        <f>SUM(K1076:K1080)</f>
        <v>1522.2040000000002</v>
      </c>
      <c r="L1081" s="37">
        <f>SUM(L1076:L1080)</f>
        <v>1522.9069999999999</v>
      </c>
      <c r="M1081" s="37">
        <v>4011.902</v>
      </c>
      <c r="N1081" s="37">
        <v>4883.5720000000001</v>
      </c>
      <c r="O1081" s="37">
        <v>6598.0460000000003</v>
      </c>
      <c r="P1081" s="37">
        <f t="shared" si="40"/>
        <v>46170.612981999999</v>
      </c>
      <c r="S1081" s="8"/>
      <c r="T1081" s="8"/>
      <c r="U1081" s="22">
        <v>0</v>
      </c>
      <c r="V1081" s="28">
        <v>3.3820000000000001</v>
      </c>
      <c r="W1081" s="8" t="s">
        <v>82</v>
      </c>
      <c r="X1081" s="8" t="s">
        <v>86</v>
      </c>
    </row>
    <row r="1082" spans="1:24" ht="12.75" customHeight="1" thickBot="1" x14ac:dyDescent="0.3">
      <c r="A1082" s="187" t="s">
        <v>101</v>
      </c>
      <c r="B1082" s="164"/>
      <c r="C1082" s="164"/>
      <c r="D1082" s="164"/>
      <c r="E1082" s="164"/>
      <c r="F1082" s="164"/>
      <c r="G1082" s="164"/>
      <c r="H1082" s="164"/>
      <c r="I1082" s="164"/>
      <c r="J1082" s="164"/>
      <c r="K1082" s="164"/>
      <c r="L1082" s="164"/>
      <c r="M1082" s="164"/>
      <c r="N1082" s="164"/>
      <c r="O1082" s="164"/>
      <c r="P1082" s="165"/>
      <c r="S1082" s="8"/>
      <c r="T1082" s="8"/>
      <c r="U1082" s="22">
        <v>0</v>
      </c>
      <c r="V1082" s="28">
        <v>1.917</v>
      </c>
      <c r="W1082" s="8" t="s">
        <v>82</v>
      </c>
      <c r="X1082" s="8" t="s">
        <v>87</v>
      </c>
    </row>
    <row r="1083" spans="1:24" ht="12.75" customHeight="1" thickBot="1" x14ac:dyDescent="0.3">
      <c r="A1083" s="156" t="s">
        <v>8</v>
      </c>
      <c r="B1083" s="183" t="s">
        <v>9</v>
      </c>
      <c r="C1083" s="151"/>
      <c r="D1083" s="188" t="s">
        <v>116</v>
      </c>
      <c r="E1083" s="154"/>
      <c r="F1083" s="154"/>
      <c r="G1083" s="154"/>
      <c r="H1083" s="154"/>
      <c r="I1083" s="154"/>
      <c r="J1083" s="154"/>
      <c r="K1083" s="154"/>
      <c r="L1083" s="154"/>
      <c r="M1083" s="154"/>
      <c r="N1083" s="154"/>
      <c r="O1083" s="154"/>
      <c r="P1083" s="155"/>
      <c r="S1083" s="8"/>
      <c r="T1083" s="8"/>
      <c r="U1083" s="22">
        <v>0</v>
      </c>
      <c r="V1083" s="28">
        <v>36.101694915254235</v>
      </c>
      <c r="W1083" s="8" t="s">
        <v>84</v>
      </c>
      <c r="X1083" s="8"/>
    </row>
    <row r="1084" spans="1:24" ht="12.75" customHeight="1" thickBot="1" x14ac:dyDescent="0.3">
      <c r="A1084" s="158"/>
      <c r="B1084" s="182"/>
      <c r="C1084" s="152"/>
      <c r="D1084" s="36" t="s">
        <v>10</v>
      </c>
      <c r="E1084" s="36" t="s">
        <v>11</v>
      </c>
      <c r="F1084" s="35" t="s">
        <v>12</v>
      </c>
      <c r="G1084" s="36" t="s">
        <v>13</v>
      </c>
      <c r="H1084" s="35" t="s">
        <v>14</v>
      </c>
      <c r="I1084" s="35" t="s">
        <v>15</v>
      </c>
      <c r="J1084" s="35" t="s">
        <v>16</v>
      </c>
      <c r="K1084" s="36" t="s">
        <v>17</v>
      </c>
      <c r="L1084" s="37" t="s">
        <v>18</v>
      </c>
      <c r="M1084" s="36" t="s">
        <v>19</v>
      </c>
      <c r="N1084" s="36" t="s">
        <v>20</v>
      </c>
      <c r="O1084" s="36" t="s">
        <v>21</v>
      </c>
      <c r="P1084" s="35" t="s">
        <v>22</v>
      </c>
      <c r="S1084" s="8"/>
      <c r="T1084" s="8"/>
      <c r="U1084" s="22">
        <v>0</v>
      </c>
      <c r="V1084" s="28">
        <v>3.4950000000000001</v>
      </c>
      <c r="W1084" s="8" t="s">
        <v>82</v>
      </c>
      <c r="X1084" s="8" t="s">
        <v>88</v>
      </c>
    </row>
    <row r="1085" spans="1:24" ht="12.75" customHeight="1" thickBot="1" x14ac:dyDescent="0.3">
      <c r="A1085" s="142" t="s">
        <v>43</v>
      </c>
      <c r="B1085" s="151" t="s">
        <v>1</v>
      </c>
      <c r="C1085" s="37" t="s">
        <v>26</v>
      </c>
      <c r="D1085" s="37">
        <v>47.707000000000001</v>
      </c>
      <c r="E1085" s="37">
        <v>41.113999999999997</v>
      </c>
      <c r="F1085" s="37">
        <v>41.497999999999998</v>
      </c>
      <c r="G1085" s="37">
        <v>24.190999999999999</v>
      </c>
      <c r="H1085" s="37">
        <v>4.3010000000000002</v>
      </c>
      <c r="I1085" s="37">
        <v>0</v>
      </c>
      <c r="J1085" s="37">
        <v>0</v>
      </c>
      <c r="K1085" s="37">
        <v>0</v>
      </c>
      <c r="L1085" s="37">
        <v>0</v>
      </c>
      <c r="M1085" s="37">
        <v>25.324000000000002</v>
      </c>
      <c r="N1085" s="37">
        <v>31.274000000000001</v>
      </c>
      <c r="O1085" s="37">
        <v>42.805</v>
      </c>
      <c r="P1085" s="37">
        <v>258.214</v>
      </c>
      <c r="S1085" s="8"/>
      <c r="T1085" s="8"/>
      <c r="U1085" s="22">
        <v>0</v>
      </c>
      <c r="V1085" s="28">
        <v>65.819209039548028</v>
      </c>
      <c r="W1085" s="8" t="s">
        <v>84</v>
      </c>
      <c r="X1085" s="8"/>
    </row>
    <row r="1086" spans="1:24" ht="12.75" customHeight="1" thickBot="1" x14ac:dyDescent="0.3">
      <c r="A1086" s="143"/>
      <c r="B1086" s="159"/>
      <c r="C1086" s="37" t="s">
        <v>27</v>
      </c>
      <c r="D1086" s="37">
        <v>0</v>
      </c>
      <c r="E1086" s="37">
        <v>0</v>
      </c>
      <c r="F1086" s="37">
        <v>0</v>
      </c>
      <c r="G1086" s="37">
        <v>0</v>
      </c>
      <c r="H1086" s="37">
        <v>0</v>
      </c>
      <c r="I1086" s="37">
        <v>0</v>
      </c>
      <c r="J1086" s="37">
        <v>0</v>
      </c>
      <c r="K1086" s="37">
        <v>0</v>
      </c>
      <c r="L1086" s="37">
        <v>0</v>
      </c>
      <c r="M1086" s="37">
        <v>0</v>
      </c>
      <c r="N1086" s="37">
        <v>0</v>
      </c>
      <c r="O1086" s="37">
        <v>0</v>
      </c>
      <c r="P1086" s="37">
        <v>0</v>
      </c>
      <c r="S1086" s="8"/>
      <c r="T1086" s="8"/>
      <c r="U1086" s="22">
        <v>0</v>
      </c>
      <c r="V1086" s="28">
        <v>3.3820000000000001</v>
      </c>
      <c r="W1086" s="8"/>
      <c r="X1086" s="8" t="s">
        <v>89</v>
      </c>
    </row>
    <row r="1087" spans="1:24" ht="12.75" customHeight="1" thickBot="1" x14ac:dyDescent="0.3">
      <c r="A1087" s="143"/>
      <c r="B1087" s="159"/>
      <c r="C1087" s="37" t="s">
        <v>28</v>
      </c>
      <c r="D1087" s="37">
        <v>0</v>
      </c>
      <c r="E1087" s="37">
        <v>0</v>
      </c>
      <c r="F1087" s="37">
        <v>0</v>
      </c>
      <c r="G1087" s="37">
        <v>0</v>
      </c>
      <c r="H1087" s="37">
        <v>0</v>
      </c>
      <c r="I1087" s="37">
        <v>0</v>
      </c>
      <c r="J1087" s="37">
        <v>0</v>
      </c>
      <c r="K1087" s="37">
        <v>0</v>
      </c>
      <c r="L1087" s="37">
        <v>0</v>
      </c>
      <c r="M1087" s="37">
        <v>0</v>
      </c>
      <c r="N1087" s="37">
        <v>0</v>
      </c>
      <c r="O1087" s="37">
        <v>0</v>
      </c>
      <c r="P1087" s="37">
        <v>0</v>
      </c>
      <c r="S1087" s="8"/>
      <c r="T1087" s="8"/>
      <c r="U1087" s="22">
        <v>0</v>
      </c>
      <c r="V1087" s="28">
        <v>63.69114877589454</v>
      </c>
      <c r="W1087" s="8"/>
      <c r="X1087" s="8"/>
    </row>
    <row r="1088" spans="1:24" ht="12.75" customHeight="1" thickBot="1" x14ac:dyDescent="0.3">
      <c r="A1088" s="143"/>
      <c r="B1088" s="159"/>
      <c r="C1088" s="37" t="s">
        <v>29</v>
      </c>
      <c r="D1088" s="37">
        <v>0</v>
      </c>
      <c r="E1088" s="37">
        <v>0</v>
      </c>
      <c r="F1088" s="37">
        <v>0</v>
      </c>
      <c r="G1088" s="37">
        <v>0</v>
      </c>
      <c r="H1088" s="37">
        <v>0</v>
      </c>
      <c r="I1088" s="37">
        <v>0</v>
      </c>
      <c r="J1088" s="37">
        <v>0</v>
      </c>
      <c r="K1088" s="37">
        <v>0</v>
      </c>
      <c r="L1088" s="37">
        <v>0</v>
      </c>
      <c r="M1088" s="37">
        <v>0</v>
      </c>
      <c r="N1088" s="37">
        <v>0</v>
      </c>
      <c r="O1088" s="37">
        <v>0</v>
      </c>
      <c r="P1088" s="37">
        <v>0</v>
      </c>
      <c r="S1088" s="8"/>
      <c r="T1088" s="8" t="s">
        <v>95</v>
      </c>
      <c r="U1088" s="22" t="s">
        <v>79</v>
      </c>
      <c r="V1088" s="28" t="s">
        <v>97</v>
      </c>
      <c r="W1088" s="8"/>
      <c r="X1088" s="8"/>
    </row>
    <row r="1089" spans="1:24" ht="12.75" customHeight="1" thickBot="1" x14ac:dyDescent="0.3">
      <c r="A1089" s="143"/>
      <c r="B1089" s="159"/>
      <c r="C1089" s="37" t="s">
        <v>30</v>
      </c>
      <c r="D1089" s="37">
        <v>0</v>
      </c>
      <c r="E1089" s="37">
        <v>0</v>
      </c>
      <c r="F1089" s="37">
        <v>0</v>
      </c>
      <c r="G1089" s="37">
        <v>0</v>
      </c>
      <c r="H1089" s="37">
        <v>0</v>
      </c>
      <c r="I1089" s="37">
        <v>0</v>
      </c>
      <c r="J1089" s="37">
        <v>0</v>
      </c>
      <c r="K1089" s="37">
        <v>0</v>
      </c>
      <c r="L1089" s="37">
        <v>0</v>
      </c>
      <c r="M1089" s="37">
        <v>0</v>
      </c>
      <c r="N1089" s="37">
        <v>0</v>
      </c>
      <c r="O1089" s="37">
        <v>0</v>
      </c>
      <c r="P1089" s="37">
        <v>0</v>
      </c>
      <c r="S1089" s="8"/>
      <c r="T1089" s="8" t="s">
        <v>94</v>
      </c>
      <c r="U1089" s="22" t="s">
        <v>80</v>
      </c>
      <c r="V1089" s="28" t="s">
        <v>81</v>
      </c>
      <c r="W1089" s="8"/>
      <c r="X1089" s="8"/>
    </row>
    <row r="1090" spans="1:24" ht="12.75" customHeight="1" thickBot="1" x14ac:dyDescent="0.3">
      <c r="A1090" s="143"/>
      <c r="B1090" s="159"/>
      <c r="C1090" s="37" t="s">
        <v>31</v>
      </c>
      <c r="D1090" s="37">
        <v>47.707000000000001</v>
      </c>
      <c r="E1090" s="37">
        <v>41.113999999999997</v>
      </c>
      <c r="F1090" s="37">
        <v>41.497999999999998</v>
      </c>
      <c r="G1090" s="37">
        <v>24.190999999999999</v>
      </c>
      <c r="H1090" s="37">
        <v>4.3010000000000002</v>
      </c>
      <c r="I1090" s="37">
        <v>0</v>
      </c>
      <c r="J1090" s="37">
        <v>0</v>
      </c>
      <c r="K1090" s="37">
        <v>0</v>
      </c>
      <c r="L1090" s="37">
        <v>0</v>
      </c>
      <c r="M1090" s="37">
        <v>25.324000000000002</v>
      </c>
      <c r="N1090" s="37">
        <v>31.274000000000001</v>
      </c>
      <c r="O1090" s="37">
        <v>42.805</v>
      </c>
      <c r="P1090" s="37">
        <v>258.214</v>
      </c>
      <c r="S1090" s="8"/>
      <c r="T1090" s="8">
        <v>38.33925806451613</v>
      </c>
      <c r="U1090" s="22">
        <v>306.71406451612904</v>
      </c>
      <c r="V1090" s="28">
        <v>881.80293548387101</v>
      </c>
      <c r="W1090" s="8" t="s">
        <v>82</v>
      </c>
      <c r="X1090" s="8" t="s">
        <v>83</v>
      </c>
    </row>
    <row r="1091" spans="1:24" ht="12.75" customHeight="1" thickBot="1" x14ac:dyDescent="0.3">
      <c r="A1091" s="138" t="s">
        <v>36</v>
      </c>
      <c r="B1091" s="139"/>
      <c r="C1091" s="37" t="s">
        <v>26</v>
      </c>
      <c r="D1091" s="37">
        <v>47.707000000000001</v>
      </c>
      <c r="E1091" s="37">
        <v>41.113999999999997</v>
      </c>
      <c r="F1091" s="37">
        <v>41.497999999999998</v>
      </c>
      <c r="G1091" s="37">
        <v>24.190999999999999</v>
      </c>
      <c r="H1091" s="37">
        <v>4.3010000000000002</v>
      </c>
      <c r="I1091" s="37">
        <v>0</v>
      </c>
      <c r="J1091" s="37">
        <v>0</v>
      </c>
      <c r="K1091" s="37">
        <v>0</v>
      </c>
      <c r="L1091" s="37">
        <v>0</v>
      </c>
      <c r="M1091" s="37">
        <v>25.324000000000002</v>
      </c>
      <c r="N1091" s="37">
        <v>31.274000000000001</v>
      </c>
      <c r="O1091" s="37">
        <v>42.805</v>
      </c>
      <c r="P1091" s="37">
        <v>258.214</v>
      </c>
      <c r="S1091" s="8"/>
      <c r="T1091" s="8"/>
      <c r="U1091" s="22"/>
      <c r="V1091" s="28"/>
      <c r="W1091" s="8" t="s">
        <v>85</v>
      </c>
      <c r="X1091" s="8"/>
    </row>
    <row r="1092" spans="1:24" ht="12.75" customHeight="1" thickBot="1" x14ac:dyDescent="0.3">
      <c r="A1092" s="140"/>
      <c r="B1092" s="141"/>
      <c r="C1092" s="37" t="s">
        <v>27</v>
      </c>
      <c r="D1092" s="37">
        <v>0</v>
      </c>
      <c r="E1092" s="37">
        <v>0</v>
      </c>
      <c r="F1092" s="37">
        <v>0</v>
      </c>
      <c r="G1092" s="37">
        <v>0</v>
      </c>
      <c r="H1092" s="37">
        <v>0</v>
      </c>
      <c r="I1092" s="37">
        <v>0</v>
      </c>
      <c r="J1092" s="37">
        <v>0</v>
      </c>
      <c r="K1092" s="37">
        <v>0</v>
      </c>
      <c r="L1092" s="37">
        <v>0</v>
      </c>
      <c r="M1092" s="37">
        <v>0</v>
      </c>
      <c r="N1092" s="37">
        <v>0</v>
      </c>
      <c r="O1092" s="37">
        <v>0</v>
      </c>
      <c r="P1092" s="37">
        <v>0</v>
      </c>
      <c r="S1092" s="8"/>
      <c r="T1092" s="8"/>
      <c r="U1092" s="22">
        <v>0</v>
      </c>
      <c r="V1092" s="28">
        <v>1119.7259999999999</v>
      </c>
      <c r="W1092" s="8" t="s">
        <v>82</v>
      </c>
      <c r="X1092" s="8" t="s">
        <v>86</v>
      </c>
    </row>
    <row r="1093" spans="1:24" ht="12.75" customHeight="1" thickBot="1" x14ac:dyDescent="0.3">
      <c r="A1093" s="140"/>
      <c r="B1093" s="141"/>
      <c r="C1093" s="37" t="s">
        <v>28</v>
      </c>
      <c r="D1093" s="37">
        <v>0</v>
      </c>
      <c r="E1093" s="37">
        <v>0</v>
      </c>
      <c r="F1093" s="37">
        <v>0</v>
      </c>
      <c r="G1093" s="37">
        <v>0</v>
      </c>
      <c r="H1093" s="37">
        <v>0</v>
      </c>
      <c r="I1093" s="37">
        <v>0</v>
      </c>
      <c r="J1093" s="37">
        <v>0</v>
      </c>
      <c r="K1093" s="37">
        <v>0</v>
      </c>
      <c r="L1093" s="37">
        <v>0</v>
      </c>
      <c r="M1093" s="37">
        <v>0</v>
      </c>
      <c r="N1093" s="37">
        <v>0</v>
      </c>
      <c r="O1093" s="37">
        <v>0</v>
      </c>
      <c r="P1093" s="37">
        <v>0</v>
      </c>
      <c r="S1093" s="8"/>
      <c r="T1093" s="8"/>
      <c r="U1093" s="22">
        <v>0</v>
      </c>
      <c r="V1093" s="28">
        <v>22468.745999999999</v>
      </c>
      <c r="W1093" s="8" t="s">
        <v>84</v>
      </c>
      <c r="X1093" s="8"/>
    </row>
    <row r="1094" spans="1:24" ht="12.75" customHeight="1" thickBot="1" x14ac:dyDescent="0.3">
      <c r="A1094" s="140"/>
      <c r="B1094" s="141"/>
      <c r="C1094" s="37" t="s">
        <v>29</v>
      </c>
      <c r="D1094" s="37">
        <v>0</v>
      </c>
      <c r="E1094" s="37">
        <v>0</v>
      </c>
      <c r="F1094" s="37">
        <v>0</v>
      </c>
      <c r="G1094" s="37">
        <v>0</v>
      </c>
      <c r="H1094" s="37">
        <v>0</v>
      </c>
      <c r="I1094" s="37">
        <v>0</v>
      </c>
      <c r="J1094" s="37">
        <v>0</v>
      </c>
      <c r="K1094" s="37">
        <v>0</v>
      </c>
      <c r="L1094" s="37">
        <v>0</v>
      </c>
      <c r="M1094" s="37">
        <v>0</v>
      </c>
      <c r="N1094" s="37">
        <v>0</v>
      </c>
      <c r="O1094" s="37">
        <v>0</v>
      </c>
      <c r="P1094" s="37">
        <v>0</v>
      </c>
      <c r="S1094" s="8"/>
      <c r="T1094" s="8"/>
      <c r="U1094" s="22">
        <v>0</v>
      </c>
      <c r="V1094" s="28">
        <v>634.50600000000009</v>
      </c>
      <c r="W1094" s="8" t="s">
        <v>82</v>
      </c>
      <c r="X1094" s="8" t="s">
        <v>87</v>
      </c>
    </row>
    <row r="1095" spans="1:24" ht="12.75" customHeight="1" thickBot="1" x14ac:dyDescent="0.3">
      <c r="A1095" s="140"/>
      <c r="B1095" s="141"/>
      <c r="C1095" s="37" t="s">
        <v>30</v>
      </c>
      <c r="D1095" s="37">
        <v>0</v>
      </c>
      <c r="E1095" s="37">
        <v>0</v>
      </c>
      <c r="F1095" s="37">
        <v>0</v>
      </c>
      <c r="G1095" s="37">
        <v>0</v>
      </c>
      <c r="H1095" s="37">
        <v>0</v>
      </c>
      <c r="I1095" s="37">
        <v>0</v>
      </c>
      <c r="J1095" s="37">
        <v>0</v>
      </c>
      <c r="K1095" s="37">
        <v>0</v>
      </c>
      <c r="L1095" s="37">
        <v>0</v>
      </c>
      <c r="M1095" s="37">
        <v>0</v>
      </c>
      <c r="N1095" s="37">
        <v>0</v>
      </c>
      <c r="O1095" s="37">
        <v>0</v>
      </c>
      <c r="P1095" s="37">
        <v>0</v>
      </c>
      <c r="S1095" s="8"/>
      <c r="T1095" s="8"/>
      <c r="U1095" s="22">
        <v>0</v>
      </c>
      <c r="V1095" s="28">
        <v>12407.781999999999</v>
      </c>
      <c r="W1095" s="8" t="s">
        <v>84</v>
      </c>
      <c r="X1095" s="8"/>
    </row>
    <row r="1096" spans="1:24" ht="12.75" customHeight="1" thickBot="1" x14ac:dyDescent="0.3">
      <c r="A1096" s="140"/>
      <c r="B1096" s="141"/>
      <c r="C1096" s="37" t="s">
        <v>31</v>
      </c>
      <c r="D1096" s="37">
        <v>47.707000000000001</v>
      </c>
      <c r="E1096" s="37">
        <v>41.113999999999997</v>
      </c>
      <c r="F1096" s="37">
        <v>41.497999999999998</v>
      </c>
      <c r="G1096" s="37">
        <v>24.190999999999999</v>
      </c>
      <c r="H1096" s="37">
        <v>4.3010000000000002</v>
      </c>
      <c r="I1096" s="37">
        <v>0</v>
      </c>
      <c r="J1096" s="37">
        <v>0</v>
      </c>
      <c r="K1096" s="37">
        <v>0</v>
      </c>
      <c r="L1096" s="37">
        <v>0</v>
      </c>
      <c r="M1096" s="37">
        <v>25.324000000000002</v>
      </c>
      <c r="N1096" s="37">
        <v>31.274000000000001</v>
      </c>
      <c r="O1096" s="37">
        <v>42.805</v>
      </c>
      <c r="P1096" s="37">
        <v>258.214</v>
      </c>
      <c r="S1096" s="8"/>
      <c r="T1096" s="8"/>
      <c r="U1096" s="22">
        <v>0</v>
      </c>
      <c r="V1096" s="28">
        <v>1157.047</v>
      </c>
      <c r="W1096" s="8" t="s">
        <v>82</v>
      </c>
      <c r="X1096" s="8" t="s">
        <v>88</v>
      </c>
    </row>
    <row r="1097" spans="1:24" ht="12.75" customHeight="1" thickBot="1" x14ac:dyDescent="0.3">
      <c r="A1097" s="163" t="s">
        <v>68</v>
      </c>
      <c r="B1097" s="164"/>
      <c r="C1097" s="164"/>
      <c r="D1097" s="164"/>
      <c r="E1097" s="164"/>
      <c r="F1097" s="164"/>
      <c r="G1097" s="164"/>
      <c r="H1097" s="164"/>
      <c r="I1097" s="164"/>
      <c r="J1097" s="164"/>
      <c r="K1097" s="164"/>
      <c r="L1097" s="164"/>
      <c r="M1097" s="164"/>
      <c r="N1097" s="164"/>
      <c r="O1097" s="164"/>
      <c r="P1097" s="165"/>
      <c r="S1097" s="8"/>
      <c r="T1097" s="8"/>
      <c r="U1097" s="22">
        <v>0</v>
      </c>
      <c r="V1097" s="28">
        <v>1150.1779999999999</v>
      </c>
      <c r="W1097" s="8"/>
      <c r="X1097" s="8" t="s">
        <v>89</v>
      </c>
    </row>
    <row r="1098" spans="1:24" ht="12.75" customHeight="1" thickBot="1" x14ac:dyDescent="0.3">
      <c r="A1098" s="156" t="s">
        <v>8</v>
      </c>
      <c r="B1098" s="183" t="s">
        <v>9</v>
      </c>
      <c r="C1098" s="151"/>
      <c r="D1098" s="188" t="s">
        <v>117</v>
      </c>
      <c r="E1098" s="154"/>
      <c r="F1098" s="154"/>
      <c r="G1098" s="154"/>
      <c r="H1098" s="154"/>
      <c r="I1098" s="154"/>
      <c r="J1098" s="154"/>
      <c r="K1098" s="154"/>
      <c r="L1098" s="154"/>
      <c r="M1098" s="154"/>
      <c r="N1098" s="154"/>
      <c r="O1098" s="154"/>
      <c r="P1098" s="155"/>
      <c r="S1098" s="8"/>
      <c r="T1098" s="8"/>
      <c r="U1098" s="22">
        <v>0</v>
      </c>
      <c r="V1098" s="28">
        <v>22468.745999999999</v>
      </c>
      <c r="W1098" s="8"/>
      <c r="X1098" s="8"/>
    </row>
    <row r="1099" spans="1:24" ht="12.75" customHeight="1" thickBot="1" x14ac:dyDescent="0.3">
      <c r="A1099" s="158"/>
      <c r="B1099" s="182"/>
      <c r="C1099" s="152"/>
      <c r="D1099" s="36" t="s">
        <v>10</v>
      </c>
      <c r="E1099" s="36" t="s">
        <v>11</v>
      </c>
      <c r="F1099" s="35" t="s">
        <v>12</v>
      </c>
      <c r="G1099" s="36" t="s">
        <v>13</v>
      </c>
      <c r="H1099" s="35" t="s">
        <v>14</v>
      </c>
      <c r="I1099" s="35" t="s">
        <v>15</v>
      </c>
      <c r="J1099" s="35" t="s">
        <v>16</v>
      </c>
      <c r="K1099" s="36" t="s">
        <v>17</v>
      </c>
      <c r="L1099" s="37" t="s">
        <v>18</v>
      </c>
      <c r="M1099" s="36" t="s">
        <v>19</v>
      </c>
      <c r="N1099" s="36" t="s">
        <v>20</v>
      </c>
      <c r="O1099" s="36" t="s">
        <v>21</v>
      </c>
      <c r="P1099" s="35" t="s">
        <v>22</v>
      </c>
      <c r="S1099" s="8"/>
      <c r="T1099" s="8"/>
      <c r="U1099" s="22"/>
      <c r="V1099" s="28"/>
      <c r="W1099" s="8"/>
      <c r="X1099" s="8"/>
    </row>
    <row r="1100" spans="1:24" ht="12.75" customHeight="1" thickBot="1" x14ac:dyDescent="0.3">
      <c r="A1100" s="142" t="s">
        <v>43</v>
      </c>
      <c r="B1100" s="151" t="s">
        <v>38</v>
      </c>
      <c r="C1100" s="37" t="s">
        <v>26</v>
      </c>
      <c r="D1100" s="37">
        <v>331.541</v>
      </c>
      <c r="E1100" s="37">
        <v>284.70699999999999</v>
      </c>
      <c r="F1100" s="37">
        <v>286.60300000000001</v>
      </c>
      <c r="G1100" s="37">
        <v>161.76900000000001</v>
      </c>
      <c r="H1100" s="37">
        <v>27.574999999999999</v>
      </c>
      <c r="I1100" s="37">
        <v>0</v>
      </c>
      <c r="J1100" s="37">
        <v>0</v>
      </c>
      <c r="K1100" s="37">
        <v>0</v>
      </c>
      <c r="L1100" s="37">
        <v>0</v>
      </c>
      <c r="M1100" s="37">
        <v>169.52799999999999</v>
      </c>
      <c r="N1100" s="37">
        <v>213.04</v>
      </c>
      <c r="O1100" s="37">
        <v>296.06299999999999</v>
      </c>
      <c r="P1100" s="37">
        <v>1770.826</v>
      </c>
      <c r="S1100" s="8"/>
      <c r="T1100" s="8" t="s">
        <v>95</v>
      </c>
      <c r="U1100" s="22" t="s">
        <v>79</v>
      </c>
      <c r="V1100" s="28" t="s">
        <v>98</v>
      </c>
      <c r="W1100" s="8"/>
      <c r="X1100" s="8"/>
    </row>
    <row r="1101" spans="1:24" ht="12.75" customHeight="1" thickBot="1" x14ac:dyDescent="0.3">
      <c r="A1101" s="143"/>
      <c r="B1101" s="159"/>
      <c r="C1101" s="37" t="s">
        <v>27</v>
      </c>
      <c r="D1101" s="37">
        <v>100.065</v>
      </c>
      <c r="E1101" s="37">
        <v>93.61</v>
      </c>
      <c r="F1101" s="37">
        <v>100.065</v>
      </c>
      <c r="G1101" s="37">
        <v>96.837000000000003</v>
      </c>
      <c r="H1101" s="37">
        <v>100.06699999999999</v>
      </c>
      <c r="I1101" s="37">
        <v>0</v>
      </c>
      <c r="J1101" s="37">
        <v>0</v>
      </c>
      <c r="K1101" s="37">
        <v>0</v>
      </c>
      <c r="L1101" s="37">
        <v>96.837000000000003</v>
      </c>
      <c r="M1101" s="37">
        <v>100.065</v>
      </c>
      <c r="N1101" s="37">
        <v>96.837000000000003</v>
      </c>
      <c r="O1101" s="37">
        <v>100.065</v>
      </c>
      <c r="P1101" s="37">
        <v>884.44799999999998</v>
      </c>
      <c r="S1101" s="8"/>
      <c r="T1101" s="8" t="s">
        <v>94</v>
      </c>
      <c r="U1101" s="22" t="s">
        <v>80</v>
      </c>
      <c r="V1101" s="28" t="s">
        <v>81</v>
      </c>
      <c r="W1101" s="8"/>
      <c r="X1101" s="8"/>
    </row>
    <row r="1102" spans="1:24" ht="12.75" customHeight="1" thickBot="1" x14ac:dyDescent="0.3">
      <c r="A1102" s="143"/>
      <c r="B1102" s="159"/>
      <c r="C1102" s="37" t="s">
        <v>28</v>
      </c>
      <c r="D1102" s="37">
        <v>6.9189999999999996</v>
      </c>
      <c r="E1102" s="37">
        <v>5.8819999999999997</v>
      </c>
      <c r="F1102" s="37">
        <v>5.875</v>
      </c>
      <c r="G1102" s="37">
        <v>3.0019999999999998</v>
      </c>
      <c r="H1102" s="37">
        <v>0.439</v>
      </c>
      <c r="I1102" s="37">
        <v>0</v>
      </c>
      <c r="J1102" s="37">
        <v>0</v>
      </c>
      <c r="K1102" s="37">
        <v>0</v>
      </c>
      <c r="L1102" s="37">
        <v>0</v>
      </c>
      <c r="M1102" s="37">
        <v>3.157</v>
      </c>
      <c r="N1102" s="37">
        <v>4.1929999999999996</v>
      </c>
      <c r="O1102" s="37">
        <v>6.0949999999999998</v>
      </c>
      <c r="P1102" s="37">
        <v>35.561999999999998</v>
      </c>
      <c r="S1102" s="8"/>
      <c r="T1102" s="8">
        <v>38.33925806451613</v>
      </c>
      <c r="U1102" s="22">
        <v>306.71406451612904</v>
      </c>
      <c r="V1102" s="28">
        <v>881.80293548387101</v>
      </c>
      <c r="W1102" s="8" t="s">
        <v>82</v>
      </c>
      <c r="X1102" s="8" t="s">
        <v>83</v>
      </c>
    </row>
    <row r="1103" spans="1:24" ht="12.75" customHeight="1" thickBot="1" x14ac:dyDescent="0.3">
      <c r="A1103" s="143"/>
      <c r="B1103" s="159"/>
      <c r="C1103" s="37" t="s">
        <v>29</v>
      </c>
      <c r="D1103" s="37">
        <v>0</v>
      </c>
      <c r="E1103" s="37">
        <v>0</v>
      </c>
      <c r="F1103" s="37">
        <v>0</v>
      </c>
      <c r="G1103" s="37">
        <v>0</v>
      </c>
      <c r="H1103" s="37">
        <v>0</v>
      </c>
      <c r="I1103" s="37">
        <v>0</v>
      </c>
      <c r="J1103" s="37">
        <v>0</v>
      </c>
      <c r="K1103" s="37">
        <v>0</v>
      </c>
      <c r="L1103" s="37">
        <v>0</v>
      </c>
      <c r="M1103" s="37">
        <v>0</v>
      </c>
      <c r="N1103" s="37">
        <v>0</v>
      </c>
      <c r="O1103" s="37">
        <v>0</v>
      </c>
      <c r="P1103" s="37">
        <v>0</v>
      </c>
      <c r="S1103" s="8"/>
      <c r="T1103" s="8">
        <v>729.86938709677418</v>
      </c>
      <c r="U1103" s="22">
        <v>5838.9550967741934</v>
      </c>
      <c r="V1103" s="28">
        <v>16786.995903225808</v>
      </c>
      <c r="W1103" s="8" t="s">
        <v>84</v>
      </c>
      <c r="X1103" s="8"/>
    </row>
    <row r="1104" spans="1:24" ht="12.75" customHeight="1" thickBot="1" x14ac:dyDescent="0.3">
      <c r="A1104" s="143"/>
      <c r="B1104" s="159"/>
      <c r="C1104" s="37" t="s">
        <v>30</v>
      </c>
      <c r="D1104" s="37">
        <v>0</v>
      </c>
      <c r="E1104" s="37">
        <v>0</v>
      </c>
      <c r="F1104" s="37">
        <v>0</v>
      </c>
      <c r="G1104" s="37">
        <v>0</v>
      </c>
      <c r="H1104" s="37">
        <v>0</v>
      </c>
      <c r="I1104" s="37">
        <v>0</v>
      </c>
      <c r="J1104" s="37">
        <v>0</v>
      </c>
      <c r="K1104" s="37">
        <v>0</v>
      </c>
      <c r="L1104" s="37">
        <v>0</v>
      </c>
      <c r="M1104" s="37">
        <v>0</v>
      </c>
      <c r="N1104" s="37">
        <v>0</v>
      </c>
      <c r="O1104" s="37">
        <v>0</v>
      </c>
      <c r="P1104" s="37">
        <v>0</v>
      </c>
      <c r="S1104" s="8"/>
      <c r="T1104" s="8"/>
      <c r="U1104" s="22"/>
      <c r="V1104" s="28"/>
      <c r="W1104" s="8" t="s">
        <v>85</v>
      </c>
      <c r="X1104" s="8"/>
    </row>
    <row r="1105" spans="1:24" ht="12.75" customHeight="1" thickBot="1" x14ac:dyDescent="0.3">
      <c r="A1105" s="143"/>
      <c r="B1105" s="159"/>
      <c r="C1105" s="37" t="s">
        <v>31</v>
      </c>
      <c r="D1105" s="37">
        <v>438.52499999999998</v>
      </c>
      <c r="E1105" s="37">
        <v>384.19900000000001</v>
      </c>
      <c r="F1105" s="37">
        <v>392.54300000000001</v>
      </c>
      <c r="G1105" s="37">
        <v>261.608</v>
      </c>
      <c r="H1105" s="37">
        <v>128.08099999999999</v>
      </c>
      <c r="I1105" s="37">
        <v>0</v>
      </c>
      <c r="J1105" s="37">
        <v>0</v>
      </c>
      <c r="K1105" s="37">
        <v>0</v>
      </c>
      <c r="L1105" s="37">
        <v>96.837000000000003</v>
      </c>
      <c r="M1105" s="37">
        <v>272.75</v>
      </c>
      <c r="N1105" s="37">
        <v>314.07</v>
      </c>
      <c r="O1105" s="37">
        <v>402.22300000000001</v>
      </c>
      <c r="P1105" s="37">
        <v>2690.8359999999998</v>
      </c>
      <c r="S1105" s="8"/>
      <c r="T1105" s="8"/>
      <c r="U1105" s="22">
        <v>0</v>
      </c>
      <c r="V1105" s="28">
        <v>1119.7260000000001</v>
      </c>
      <c r="W1105" s="8" t="s">
        <v>82</v>
      </c>
      <c r="X1105" s="8" t="s">
        <v>86</v>
      </c>
    </row>
    <row r="1106" spans="1:24" ht="12.75" customHeight="1" thickBot="1" x14ac:dyDescent="0.3">
      <c r="A1106" s="138" t="s">
        <v>36</v>
      </c>
      <c r="B1106" s="139"/>
      <c r="C1106" s="37" t="s">
        <v>26</v>
      </c>
      <c r="D1106" s="37">
        <v>331.541</v>
      </c>
      <c r="E1106" s="37">
        <v>284.70699999999999</v>
      </c>
      <c r="F1106" s="37">
        <v>286.60300000000001</v>
      </c>
      <c r="G1106" s="37">
        <v>161.76900000000001</v>
      </c>
      <c r="H1106" s="37">
        <v>27.574999999999999</v>
      </c>
      <c r="I1106" s="37">
        <v>0</v>
      </c>
      <c r="J1106" s="37">
        <v>0</v>
      </c>
      <c r="K1106" s="37">
        <v>0</v>
      </c>
      <c r="L1106" s="37">
        <v>0</v>
      </c>
      <c r="M1106" s="37">
        <v>169.52799999999999</v>
      </c>
      <c r="N1106" s="37">
        <v>213.04</v>
      </c>
      <c r="O1106" s="37">
        <v>296.06299999999999</v>
      </c>
      <c r="P1106" s="37">
        <v>1770.826</v>
      </c>
      <c r="S1106" s="8"/>
      <c r="T1106" s="8"/>
      <c r="U1106" s="22">
        <v>0</v>
      </c>
      <c r="V1106" s="28">
        <v>634.50599999999997</v>
      </c>
      <c r="W1106" s="8" t="s">
        <v>82</v>
      </c>
      <c r="X1106" s="8" t="s">
        <v>87</v>
      </c>
    </row>
    <row r="1107" spans="1:24" ht="12.75" customHeight="1" thickBot="1" x14ac:dyDescent="0.3">
      <c r="A1107" s="140"/>
      <c r="B1107" s="141"/>
      <c r="C1107" s="37" t="s">
        <v>27</v>
      </c>
      <c r="D1107" s="37">
        <v>100.065</v>
      </c>
      <c r="E1107" s="37">
        <v>93.61</v>
      </c>
      <c r="F1107" s="37">
        <v>100.065</v>
      </c>
      <c r="G1107" s="37">
        <v>96.837000000000003</v>
      </c>
      <c r="H1107" s="37">
        <v>100.06699999999999</v>
      </c>
      <c r="I1107" s="37">
        <v>0</v>
      </c>
      <c r="J1107" s="37">
        <v>0</v>
      </c>
      <c r="K1107" s="37">
        <v>0</v>
      </c>
      <c r="L1107" s="37">
        <v>96.837000000000003</v>
      </c>
      <c r="M1107" s="37">
        <v>100.065</v>
      </c>
      <c r="N1107" s="37">
        <v>96.837000000000003</v>
      </c>
      <c r="O1107" s="37">
        <v>100.065</v>
      </c>
      <c r="P1107" s="37">
        <v>884.44799999999998</v>
      </c>
      <c r="S1107" s="8"/>
      <c r="T1107" s="8"/>
      <c r="U1107" s="22">
        <v>0</v>
      </c>
      <c r="V1107" s="28">
        <v>12407.781999999999</v>
      </c>
      <c r="W1107" s="8" t="s">
        <v>84</v>
      </c>
      <c r="X1107" s="8"/>
    </row>
    <row r="1108" spans="1:24" ht="12.75" customHeight="1" thickBot="1" x14ac:dyDescent="0.3">
      <c r="A1108" s="140"/>
      <c r="B1108" s="141"/>
      <c r="C1108" s="37" t="s">
        <v>28</v>
      </c>
      <c r="D1108" s="37">
        <v>6.9189999999999996</v>
      </c>
      <c r="E1108" s="37">
        <v>5.8819999999999997</v>
      </c>
      <c r="F1108" s="37">
        <v>5.875</v>
      </c>
      <c r="G1108" s="37">
        <v>3.0019999999999998</v>
      </c>
      <c r="H1108" s="37">
        <v>0.439</v>
      </c>
      <c r="I1108" s="37">
        <v>0</v>
      </c>
      <c r="J1108" s="37">
        <v>0</v>
      </c>
      <c r="K1108" s="37">
        <v>0</v>
      </c>
      <c r="L1108" s="37">
        <v>0</v>
      </c>
      <c r="M1108" s="37">
        <v>3.157</v>
      </c>
      <c r="N1108" s="37">
        <v>4.1929999999999996</v>
      </c>
      <c r="O1108" s="37">
        <v>6.0949999999999998</v>
      </c>
      <c r="P1108" s="37">
        <v>35.561999999999998</v>
      </c>
      <c r="S1108" s="8"/>
      <c r="T1108" s="8"/>
      <c r="U1108" s="22">
        <v>0</v>
      </c>
      <c r="V1108" s="28">
        <v>1157.047</v>
      </c>
      <c r="W1108" s="8" t="s">
        <v>82</v>
      </c>
      <c r="X1108" s="8" t="s">
        <v>88</v>
      </c>
    </row>
    <row r="1109" spans="1:24" ht="12.75" customHeight="1" thickBot="1" x14ac:dyDescent="0.3">
      <c r="A1109" s="140"/>
      <c r="B1109" s="141"/>
      <c r="C1109" s="37" t="s">
        <v>29</v>
      </c>
      <c r="D1109" s="37">
        <v>0</v>
      </c>
      <c r="E1109" s="37">
        <v>0</v>
      </c>
      <c r="F1109" s="37">
        <v>0</v>
      </c>
      <c r="G1109" s="37">
        <v>0</v>
      </c>
      <c r="H1109" s="37">
        <v>0</v>
      </c>
      <c r="I1109" s="37">
        <v>0</v>
      </c>
      <c r="J1109" s="37">
        <v>0</v>
      </c>
      <c r="K1109" s="37">
        <v>0</v>
      </c>
      <c r="L1109" s="37">
        <v>0</v>
      </c>
      <c r="M1109" s="37">
        <v>0</v>
      </c>
      <c r="N1109" s="37">
        <v>0</v>
      </c>
      <c r="O1109" s="37">
        <v>0</v>
      </c>
      <c r="P1109" s="37">
        <v>0</v>
      </c>
      <c r="S1109" s="8"/>
      <c r="T1109" s="8"/>
      <c r="U1109" s="22">
        <v>0</v>
      </c>
      <c r="V1109" s="28">
        <v>22625.951000000001</v>
      </c>
      <c r="W1109" s="8" t="s">
        <v>84</v>
      </c>
      <c r="X1109" s="8"/>
    </row>
    <row r="1110" spans="1:24" ht="12.75" customHeight="1" thickBot="1" x14ac:dyDescent="0.3">
      <c r="A1110" s="140"/>
      <c r="B1110" s="141"/>
      <c r="C1110" s="37" t="s">
        <v>30</v>
      </c>
      <c r="D1110" s="37">
        <v>0</v>
      </c>
      <c r="E1110" s="37">
        <v>0</v>
      </c>
      <c r="F1110" s="37">
        <v>0</v>
      </c>
      <c r="G1110" s="37">
        <v>0</v>
      </c>
      <c r="H1110" s="37">
        <v>0</v>
      </c>
      <c r="I1110" s="37">
        <v>0</v>
      </c>
      <c r="J1110" s="37">
        <v>0</v>
      </c>
      <c r="K1110" s="37">
        <v>0</v>
      </c>
      <c r="L1110" s="37">
        <v>0</v>
      </c>
      <c r="M1110" s="37">
        <v>0</v>
      </c>
      <c r="N1110" s="37">
        <v>0</v>
      </c>
      <c r="O1110" s="37">
        <v>0</v>
      </c>
      <c r="P1110" s="37">
        <v>0</v>
      </c>
      <c r="S1110" s="8"/>
      <c r="T1110" s="8"/>
      <c r="U1110" s="22">
        <v>0</v>
      </c>
      <c r="V1110" s="28">
        <v>1150.1780000000001</v>
      </c>
      <c r="W1110" s="8"/>
      <c r="X1110" s="8" t="s">
        <v>89</v>
      </c>
    </row>
    <row r="1111" spans="1:24" ht="15" customHeight="1" thickBot="1" x14ac:dyDescent="0.3">
      <c r="A1111" s="140"/>
      <c r="B1111" s="141"/>
      <c r="C1111" s="37" t="s">
        <v>31</v>
      </c>
      <c r="D1111" s="37">
        <v>438.52499999999998</v>
      </c>
      <c r="E1111" s="37">
        <v>384.19900000000001</v>
      </c>
      <c r="F1111" s="37">
        <v>392.54300000000001</v>
      </c>
      <c r="G1111" s="37">
        <v>261.608</v>
      </c>
      <c r="H1111" s="37">
        <v>128.08099999999999</v>
      </c>
      <c r="I1111" s="37">
        <v>0</v>
      </c>
      <c r="J1111" s="37">
        <v>0</v>
      </c>
      <c r="K1111" s="37">
        <v>0</v>
      </c>
      <c r="L1111" s="37">
        <v>96.837000000000003</v>
      </c>
      <c r="M1111" s="37">
        <v>272.75</v>
      </c>
      <c r="N1111" s="37">
        <v>314.07</v>
      </c>
      <c r="O1111" s="37">
        <v>402.22300000000001</v>
      </c>
      <c r="P1111" s="37">
        <v>2690.8359999999998</v>
      </c>
      <c r="S1111" s="8"/>
      <c r="T1111" s="8"/>
      <c r="U1111" s="22">
        <v>0</v>
      </c>
      <c r="V1111" s="28">
        <v>22468.745999999999</v>
      </c>
      <c r="W1111" s="8"/>
      <c r="X1111" s="8"/>
    </row>
    <row r="1112" spans="1:24" ht="15" customHeight="1" thickBot="1" x14ac:dyDescent="0.3">
      <c r="A1112" s="187" t="s">
        <v>238</v>
      </c>
      <c r="B1112" s="164"/>
      <c r="C1112" s="164"/>
      <c r="D1112" s="164"/>
      <c r="E1112" s="164"/>
      <c r="F1112" s="164"/>
      <c r="G1112" s="164"/>
      <c r="H1112" s="164"/>
      <c r="I1112" s="164"/>
      <c r="J1112" s="164"/>
      <c r="K1112" s="164"/>
      <c r="L1112" s="164"/>
      <c r="M1112" s="164"/>
      <c r="N1112" s="164"/>
      <c r="O1112" s="164"/>
      <c r="P1112" s="165"/>
      <c r="S1112" s="133"/>
      <c r="T1112" s="133"/>
      <c r="U1112" s="134"/>
      <c r="V1112" s="135"/>
      <c r="W1112" s="133"/>
      <c r="X1112" s="133"/>
    </row>
    <row r="1113" spans="1:24" ht="15" customHeight="1" thickBot="1" x14ac:dyDescent="0.3">
      <c r="A1113" s="156" t="s">
        <v>8</v>
      </c>
      <c r="B1113" s="183" t="s">
        <v>9</v>
      </c>
      <c r="C1113" s="151"/>
      <c r="D1113" s="188" t="s">
        <v>117</v>
      </c>
      <c r="E1113" s="154"/>
      <c r="F1113" s="154"/>
      <c r="G1113" s="154"/>
      <c r="H1113" s="154"/>
      <c r="I1113" s="154"/>
      <c r="J1113" s="154"/>
      <c r="K1113" s="154"/>
      <c r="L1113" s="154"/>
      <c r="M1113" s="154"/>
      <c r="N1113" s="154"/>
      <c r="O1113" s="154"/>
      <c r="P1113" s="155"/>
      <c r="S1113" s="133"/>
      <c r="T1113" s="133"/>
      <c r="U1113" s="134"/>
      <c r="V1113" s="135"/>
      <c r="W1113" s="133"/>
      <c r="X1113" s="133"/>
    </row>
    <row r="1114" spans="1:24" ht="15" customHeight="1" thickBot="1" x14ac:dyDescent="0.3">
      <c r="A1114" s="158"/>
      <c r="B1114" s="182"/>
      <c r="C1114" s="152"/>
      <c r="D1114" s="36" t="s">
        <v>10</v>
      </c>
      <c r="E1114" s="36" t="s">
        <v>11</v>
      </c>
      <c r="F1114" s="35" t="s">
        <v>12</v>
      </c>
      <c r="G1114" s="36" t="s">
        <v>13</v>
      </c>
      <c r="H1114" s="35" t="s">
        <v>14</v>
      </c>
      <c r="I1114" s="35" t="s">
        <v>15</v>
      </c>
      <c r="J1114" s="35" t="s">
        <v>16</v>
      </c>
      <c r="K1114" s="36" t="s">
        <v>17</v>
      </c>
      <c r="L1114" s="37" t="s">
        <v>18</v>
      </c>
      <c r="M1114" s="36" t="s">
        <v>19</v>
      </c>
      <c r="N1114" s="36" t="s">
        <v>20</v>
      </c>
      <c r="O1114" s="36" t="s">
        <v>21</v>
      </c>
      <c r="P1114" s="35" t="s">
        <v>22</v>
      </c>
      <c r="S1114" s="133"/>
      <c r="T1114" s="133"/>
      <c r="U1114" s="134"/>
      <c r="V1114" s="135"/>
      <c r="W1114" s="133"/>
      <c r="X1114" s="133"/>
    </row>
    <row r="1115" spans="1:24" ht="15" customHeight="1" thickBot="1" x14ac:dyDescent="0.3">
      <c r="A1115" s="142" t="s">
        <v>43</v>
      </c>
      <c r="B1115" s="151" t="s">
        <v>38</v>
      </c>
      <c r="C1115" s="37" t="s">
        <v>26</v>
      </c>
      <c r="D1115" s="37">
        <v>62.113</v>
      </c>
      <c r="E1115" s="37">
        <v>55.92</v>
      </c>
      <c r="F1115" s="37">
        <v>48.872999999999998</v>
      </c>
      <c r="G1115" s="37">
        <v>30.713999999999999</v>
      </c>
      <c r="H1115" s="37">
        <v>2.5630000000000002</v>
      </c>
      <c r="I1115" s="37"/>
      <c r="J1115" s="37"/>
      <c r="K1115" s="37"/>
      <c r="L1115" s="37">
        <v>3.1720000000000002</v>
      </c>
      <c r="M1115" s="37">
        <v>32.322000000000003</v>
      </c>
      <c r="N1115" s="37">
        <v>43.716000000000001</v>
      </c>
      <c r="O1115" s="37">
        <v>55.688000000000002</v>
      </c>
      <c r="P1115" s="37">
        <v>335.08100000000002</v>
      </c>
      <c r="S1115" s="133"/>
      <c r="T1115" s="133"/>
      <c r="U1115" s="134"/>
      <c r="V1115" s="135"/>
      <c r="W1115" s="133"/>
      <c r="X1115" s="133"/>
    </row>
    <row r="1116" spans="1:24" ht="15" customHeight="1" thickBot="1" x14ac:dyDescent="0.3">
      <c r="A1116" s="143"/>
      <c r="B1116" s="159"/>
      <c r="C1116" s="37" t="s">
        <v>27</v>
      </c>
      <c r="D1116" s="37">
        <v>0</v>
      </c>
      <c r="E1116" s="37">
        <v>0</v>
      </c>
      <c r="F1116" s="37">
        <v>0</v>
      </c>
      <c r="G1116" s="37">
        <v>0</v>
      </c>
      <c r="H1116" s="37">
        <v>0</v>
      </c>
      <c r="I1116" s="37">
        <v>0</v>
      </c>
      <c r="J1116" s="37">
        <v>0</v>
      </c>
      <c r="K1116" s="37">
        <v>0</v>
      </c>
      <c r="L1116" s="37">
        <v>0</v>
      </c>
      <c r="M1116" s="37">
        <v>0</v>
      </c>
      <c r="N1116" s="37">
        <v>0</v>
      </c>
      <c r="O1116" s="37">
        <v>0</v>
      </c>
      <c r="P1116" s="37">
        <v>0</v>
      </c>
      <c r="S1116" s="133"/>
      <c r="T1116" s="133"/>
      <c r="U1116" s="134"/>
      <c r="V1116" s="135"/>
      <c r="W1116" s="133"/>
      <c r="X1116" s="133"/>
    </row>
    <row r="1117" spans="1:24" ht="15" customHeight="1" thickBot="1" x14ac:dyDescent="0.3">
      <c r="A1117" s="143"/>
      <c r="B1117" s="159"/>
      <c r="C1117" s="37" t="s">
        <v>28</v>
      </c>
      <c r="D1117" s="37">
        <v>0</v>
      </c>
      <c r="E1117" s="37">
        <v>0</v>
      </c>
      <c r="F1117" s="37">
        <v>0</v>
      </c>
      <c r="G1117" s="37">
        <v>0</v>
      </c>
      <c r="H1117" s="37">
        <v>0</v>
      </c>
      <c r="I1117" s="37">
        <v>0</v>
      </c>
      <c r="J1117" s="37">
        <v>0</v>
      </c>
      <c r="K1117" s="37">
        <v>0</v>
      </c>
      <c r="L1117" s="37">
        <v>0</v>
      </c>
      <c r="M1117" s="37">
        <v>0</v>
      </c>
      <c r="N1117" s="37">
        <v>0</v>
      </c>
      <c r="O1117" s="37">
        <v>0</v>
      </c>
      <c r="P1117" s="37">
        <v>0</v>
      </c>
      <c r="S1117" s="133"/>
      <c r="T1117" s="133"/>
      <c r="U1117" s="134"/>
      <c r="V1117" s="135"/>
      <c r="W1117" s="133"/>
      <c r="X1117" s="133"/>
    </row>
    <row r="1118" spans="1:24" ht="15" customHeight="1" thickBot="1" x14ac:dyDescent="0.3">
      <c r="A1118" s="143"/>
      <c r="B1118" s="159"/>
      <c r="C1118" s="37" t="s">
        <v>29</v>
      </c>
      <c r="D1118" s="37">
        <v>0</v>
      </c>
      <c r="E1118" s="37">
        <v>0</v>
      </c>
      <c r="F1118" s="37">
        <v>0</v>
      </c>
      <c r="G1118" s="37">
        <v>0</v>
      </c>
      <c r="H1118" s="37">
        <v>0</v>
      </c>
      <c r="I1118" s="37">
        <v>0</v>
      </c>
      <c r="J1118" s="37">
        <v>0</v>
      </c>
      <c r="K1118" s="37">
        <v>0</v>
      </c>
      <c r="L1118" s="37">
        <v>0</v>
      </c>
      <c r="M1118" s="37">
        <v>0</v>
      </c>
      <c r="N1118" s="37">
        <v>0</v>
      </c>
      <c r="O1118" s="37">
        <v>0</v>
      </c>
      <c r="P1118" s="37">
        <v>0</v>
      </c>
      <c r="S1118" s="133"/>
      <c r="T1118" s="133"/>
      <c r="U1118" s="134"/>
      <c r="V1118" s="135"/>
      <c r="W1118" s="133"/>
      <c r="X1118" s="133"/>
    </row>
    <row r="1119" spans="1:24" ht="15" customHeight="1" thickBot="1" x14ac:dyDescent="0.3">
      <c r="A1119" s="143"/>
      <c r="B1119" s="159"/>
      <c r="C1119" s="37" t="s">
        <v>30</v>
      </c>
      <c r="D1119" s="37">
        <v>6.2110000000000003</v>
      </c>
      <c r="E1119" s="37">
        <v>5.5919999999999996</v>
      </c>
      <c r="F1119" s="37">
        <v>4.8869999999999996</v>
      </c>
      <c r="G1119" s="37">
        <v>3.0710000000000002</v>
      </c>
      <c r="H1119" s="37">
        <v>0.25600000000000001</v>
      </c>
      <c r="I1119" s="37"/>
      <c r="J1119" s="37"/>
      <c r="K1119" s="37"/>
      <c r="L1119" s="37">
        <v>0.317</v>
      </c>
      <c r="M1119" s="37">
        <v>3.2320000000000002</v>
      </c>
      <c r="N1119" s="37">
        <v>4.3719999999999999</v>
      </c>
      <c r="O1119" s="37">
        <v>5.569</v>
      </c>
      <c r="P1119" s="37">
        <v>33.506999999999998</v>
      </c>
      <c r="S1119" s="133"/>
      <c r="T1119" s="133"/>
      <c r="U1119" s="134"/>
      <c r="V1119" s="135"/>
      <c r="W1119" s="133"/>
      <c r="X1119" s="133"/>
    </row>
    <row r="1120" spans="1:24" ht="15" customHeight="1" thickBot="1" x14ac:dyDescent="0.3">
      <c r="A1120" s="143"/>
      <c r="B1120" s="159"/>
      <c r="C1120" s="37" t="s">
        <v>31</v>
      </c>
      <c r="D1120" s="37">
        <v>68.323999999999998</v>
      </c>
      <c r="E1120" s="37">
        <v>61.512</v>
      </c>
      <c r="F1120" s="37">
        <v>53.76</v>
      </c>
      <c r="G1120" s="37">
        <v>33.784999999999997</v>
      </c>
      <c r="H1120" s="37">
        <v>2.819</v>
      </c>
      <c r="I1120" s="37"/>
      <c r="J1120" s="37"/>
      <c r="K1120" s="37"/>
      <c r="L1120" s="37">
        <v>3.4889999999999999</v>
      </c>
      <c r="M1120" s="37">
        <v>35.554000000000002</v>
      </c>
      <c r="N1120" s="37">
        <v>48.088000000000001</v>
      </c>
      <c r="O1120" s="37">
        <v>61.256999999999998</v>
      </c>
      <c r="P1120" s="37">
        <v>368.58800000000002</v>
      </c>
      <c r="S1120" s="133"/>
      <c r="T1120" s="133"/>
      <c r="U1120" s="134"/>
      <c r="V1120" s="135"/>
      <c r="W1120" s="133"/>
      <c r="X1120" s="133"/>
    </row>
    <row r="1121" spans="1:24" ht="15" customHeight="1" thickBot="1" x14ac:dyDescent="0.3">
      <c r="A1121" s="138" t="s">
        <v>36</v>
      </c>
      <c r="B1121" s="139"/>
      <c r="C1121" s="37" t="s">
        <v>26</v>
      </c>
      <c r="D1121" s="37">
        <v>62.113</v>
      </c>
      <c r="E1121" s="37">
        <v>55.92</v>
      </c>
      <c r="F1121" s="37">
        <v>48.872999999999998</v>
      </c>
      <c r="G1121" s="37">
        <v>30.713999999999999</v>
      </c>
      <c r="H1121" s="37">
        <v>2.5630000000000002</v>
      </c>
      <c r="I1121" s="37"/>
      <c r="J1121" s="37"/>
      <c r="K1121" s="37"/>
      <c r="L1121" s="37">
        <v>3.1720000000000002</v>
      </c>
      <c r="M1121" s="37">
        <v>32.322000000000003</v>
      </c>
      <c r="N1121" s="37">
        <v>43.716000000000001</v>
      </c>
      <c r="O1121" s="37">
        <v>55.688000000000002</v>
      </c>
      <c r="P1121" s="37">
        <v>335.08100000000002</v>
      </c>
      <c r="S1121" s="133"/>
      <c r="T1121" s="133"/>
      <c r="U1121" s="134"/>
      <c r="V1121" s="135"/>
      <c r="W1121" s="133"/>
      <c r="X1121" s="133"/>
    </row>
    <row r="1122" spans="1:24" ht="15" customHeight="1" thickBot="1" x14ac:dyDescent="0.3">
      <c r="A1122" s="140"/>
      <c r="B1122" s="141"/>
      <c r="C1122" s="37" t="s">
        <v>27</v>
      </c>
      <c r="D1122" s="37">
        <v>0</v>
      </c>
      <c r="E1122" s="37">
        <v>0</v>
      </c>
      <c r="F1122" s="37">
        <v>0</v>
      </c>
      <c r="G1122" s="37">
        <v>0</v>
      </c>
      <c r="H1122" s="37">
        <v>0</v>
      </c>
      <c r="I1122" s="37">
        <v>0</v>
      </c>
      <c r="J1122" s="37">
        <v>0</v>
      </c>
      <c r="K1122" s="37">
        <v>0</v>
      </c>
      <c r="L1122" s="37">
        <v>0</v>
      </c>
      <c r="M1122" s="37">
        <v>0</v>
      </c>
      <c r="N1122" s="37">
        <v>0</v>
      </c>
      <c r="O1122" s="37">
        <v>0</v>
      </c>
      <c r="P1122" s="37">
        <v>0</v>
      </c>
      <c r="S1122" s="133"/>
      <c r="T1122" s="133"/>
      <c r="U1122" s="134"/>
      <c r="V1122" s="135"/>
      <c r="W1122" s="133"/>
      <c r="X1122" s="133"/>
    </row>
    <row r="1123" spans="1:24" ht="15" customHeight="1" thickBot="1" x14ac:dyDescent="0.3">
      <c r="A1123" s="140"/>
      <c r="B1123" s="141"/>
      <c r="C1123" s="37" t="s">
        <v>28</v>
      </c>
      <c r="D1123" s="37">
        <v>0</v>
      </c>
      <c r="E1123" s="37">
        <v>0</v>
      </c>
      <c r="F1123" s="37">
        <v>0</v>
      </c>
      <c r="G1123" s="37">
        <v>0</v>
      </c>
      <c r="H1123" s="37">
        <v>0</v>
      </c>
      <c r="I1123" s="37">
        <v>0</v>
      </c>
      <c r="J1123" s="37">
        <v>0</v>
      </c>
      <c r="K1123" s="37">
        <v>0</v>
      </c>
      <c r="L1123" s="37">
        <v>0</v>
      </c>
      <c r="M1123" s="37">
        <v>0</v>
      </c>
      <c r="N1123" s="37">
        <v>0</v>
      </c>
      <c r="O1123" s="37">
        <v>0</v>
      </c>
      <c r="P1123" s="37">
        <v>0</v>
      </c>
      <c r="S1123" s="133"/>
      <c r="T1123" s="133"/>
      <c r="U1123" s="134"/>
      <c r="V1123" s="135"/>
      <c r="W1123" s="133"/>
      <c r="X1123" s="133"/>
    </row>
    <row r="1124" spans="1:24" ht="15" customHeight="1" thickBot="1" x14ac:dyDescent="0.3">
      <c r="A1124" s="140"/>
      <c r="B1124" s="141"/>
      <c r="C1124" s="37" t="s">
        <v>29</v>
      </c>
      <c r="D1124" s="37">
        <v>0</v>
      </c>
      <c r="E1124" s="37">
        <v>0</v>
      </c>
      <c r="F1124" s="37">
        <v>0</v>
      </c>
      <c r="G1124" s="37">
        <v>0</v>
      </c>
      <c r="H1124" s="37">
        <v>0</v>
      </c>
      <c r="I1124" s="37">
        <v>0</v>
      </c>
      <c r="J1124" s="37">
        <v>0</v>
      </c>
      <c r="K1124" s="37">
        <v>0</v>
      </c>
      <c r="L1124" s="37">
        <v>0</v>
      </c>
      <c r="M1124" s="37">
        <v>0</v>
      </c>
      <c r="N1124" s="37">
        <v>0</v>
      </c>
      <c r="O1124" s="37">
        <v>0</v>
      </c>
      <c r="P1124" s="37">
        <v>0</v>
      </c>
      <c r="S1124" s="133"/>
      <c r="T1124" s="133"/>
      <c r="U1124" s="134"/>
      <c r="V1124" s="135"/>
      <c r="W1124" s="133"/>
      <c r="X1124" s="133"/>
    </row>
    <row r="1125" spans="1:24" ht="15" customHeight="1" thickBot="1" x14ac:dyDescent="0.3">
      <c r="A1125" s="140"/>
      <c r="B1125" s="141"/>
      <c r="C1125" s="37" t="s">
        <v>30</v>
      </c>
      <c r="D1125" s="37">
        <v>6.2110000000000003</v>
      </c>
      <c r="E1125" s="37">
        <v>5.5919999999999996</v>
      </c>
      <c r="F1125" s="37">
        <v>4.8869999999999996</v>
      </c>
      <c r="G1125" s="37">
        <v>3.0710000000000002</v>
      </c>
      <c r="H1125" s="37">
        <v>0.25600000000000001</v>
      </c>
      <c r="I1125" s="37"/>
      <c r="J1125" s="37"/>
      <c r="K1125" s="37"/>
      <c r="L1125" s="37">
        <v>0.317</v>
      </c>
      <c r="M1125" s="37">
        <v>3.2320000000000002</v>
      </c>
      <c r="N1125" s="37">
        <v>4.3719999999999999</v>
      </c>
      <c r="O1125" s="37">
        <v>5.569</v>
      </c>
      <c r="P1125" s="37">
        <v>33.506999999999998</v>
      </c>
      <c r="S1125" s="133"/>
      <c r="T1125" s="133"/>
      <c r="U1125" s="134"/>
      <c r="V1125" s="135"/>
      <c r="W1125" s="133"/>
      <c r="X1125" s="133"/>
    </row>
    <row r="1126" spans="1:24" ht="15" customHeight="1" thickBot="1" x14ac:dyDescent="0.3">
      <c r="A1126" s="140"/>
      <c r="B1126" s="141"/>
      <c r="C1126" s="37" t="s">
        <v>31</v>
      </c>
      <c r="D1126" s="37">
        <v>68.323999999999998</v>
      </c>
      <c r="E1126" s="37">
        <v>61.512</v>
      </c>
      <c r="F1126" s="37">
        <v>53.76</v>
      </c>
      <c r="G1126" s="37">
        <v>33.784999999999997</v>
      </c>
      <c r="H1126" s="37">
        <v>2.819</v>
      </c>
      <c r="I1126" s="37"/>
      <c r="J1126" s="37"/>
      <c r="K1126" s="37"/>
      <c r="L1126" s="37">
        <v>3.4889999999999999</v>
      </c>
      <c r="M1126" s="37">
        <v>35.554000000000002</v>
      </c>
      <c r="N1126" s="37">
        <v>48.088000000000001</v>
      </c>
      <c r="O1126" s="37">
        <v>61.256999999999998</v>
      </c>
      <c r="P1126" s="37">
        <v>368.58800000000002</v>
      </c>
      <c r="S1126" s="133"/>
      <c r="T1126" s="133"/>
      <c r="U1126" s="134"/>
      <c r="V1126" s="135"/>
      <c r="W1126" s="133"/>
      <c r="X1126" s="133"/>
    </row>
    <row r="1127" spans="1:24" s="43" customFormat="1" ht="12.75" hidden="1" customHeight="1" thickBot="1" x14ac:dyDescent="0.3">
      <c r="A1127" s="89"/>
      <c r="B1127" s="89"/>
      <c r="C1127" s="45" t="s">
        <v>170</v>
      </c>
      <c r="D1127" s="45">
        <v>212452.49900000001</v>
      </c>
      <c r="E1127" s="45">
        <v>182669.16</v>
      </c>
      <c r="F1127" s="90">
        <v>184046.60500000001</v>
      </c>
      <c r="G1127" s="45">
        <v>104995.951</v>
      </c>
      <c r="H1127" s="45">
        <v>18153.898000000001</v>
      </c>
      <c r="I1127" s="45">
        <v>0</v>
      </c>
      <c r="J1127" s="45">
        <v>0</v>
      </c>
      <c r="K1127" s="45">
        <v>0</v>
      </c>
      <c r="L1127" s="45">
        <v>0</v>
      </c>
      <c r="M1127" s="45">
        <v>110022.311</v>
      </c>
      <c r="N1127" s="45">
        <v>137463.538</v>
      </c>
      <c r="O1127" s="45">
        <v>190080.788</v>
      </c>
      <c r="P1127" s="45">
        <v>1138476.5530000001</v>
      </c>
      <c r="U1127" s="91"/>
      <c r="V1127" s="92"/>
    </row>
    <row r="1128" spans="1:24" s="43" customFormat="1" ht="12.75" hidden="1" customHeight="1" thickBot="1" x14ac:dyDescent="0.3">
      <c r="A1128" s="89"/>
      <c r="B1128" s="89"/>
      <c r="C1128" s="45" t="s">
        <v>171</v>
      </c>
      <c r="D1128" s="90">
        <v>32691.460999999999</v>
      </c>
      <c r="E1128" s="45">
        <v>30585.294000000002</v>
      </c>
      <c r="F1128" s="90">
        <v>32691.742999999999</v>
      </c>
      <c r="G1128" s="90">
        <v>31638.472000000002</v>
      </c>
      <c r="H1128" s="45">
        <v>30140.207999999999</v>
      </c>
      <c r="I1128" s="93">
        <v>25326.080999999998</v>
      </c>
      <c r="J1128" s="93">
        <v>26954.315999999999</v>
      </c>
      <c r="K1128" s="90">
        <v>26477.392</v>
      </c>
      <c r="L1128" s="45">
        <v>29097.809000000001</v>
      </c>
      <c r="M1128" s="45">
        <v>32691.557000000001</v>
      </c>
      <c r="N1128" s="90">
        <v>31638.292000000001</v>
      </c>
      <c r="O1128" s="45">
        <v>32691.557000000001</v>
      </c>
      <c r="P1128" s="45">
        <v>360235.563005</v>
      </c>
      <c r="U1128" s="91"/>
      <c r="V1128" s="92"/>
    </row>
    <row r="1129" spans="1:24" s="43" customFormat="1" ht="12.75" hidden="1" customHeight="1" thickBot="1" x14ac:dyDescent="0.3">
      <c r="A1129" s="89"/>
      <c r="B1129" s="89"/>
      <c r="C1129" s="45" t="s">
        <v>172</v>
      </c>
      <c r="D1129" s="90">
        <v>13201.169</v>
      </c>
      <c r="E1129" s="45">
        <v>11273.513999999999</v>
      </c>
      <c r="F1129" s="90">
        <v>11300.888000000001</v>
      </c>
      <c r="G1129" s="90">
        <v>6048.5349999999999</v>
      </c>
      <c r="H1129" s="45">
        <v>954.78099999999995</v>
      </c>
      <c r="I1129" s="45">
        <v>0</v>
      </c>
      <c r="J1129" s="45">
        <v>0</v>
      </c>
      <c r="K1129" s="45">
        <v>0</v>
      </c>
      <c r="L1129" s="45">
        <v>0</v>
      </c>
      <c r="M1129" s="45">
        <v>6362.9080000000004</v>
      </c>
      <c r="N1129" s="90">
        <v>8232.8250000000007</v>
      </c>
      <c r="O1129" s="45">
        <v>11723.795</v>
      </c>
      <c r="P1129" s="45">
        <v>69098.415000000008</v>
      </c>
      <c r="U1129" s="91"/>
      <c r="V1129" s="92"/>
    </row>
    <row r="1130" spans="1:24" s="43" customFormat="1" ht="12.75" hidden="1" customHeight="1" thickBot="1" x14ac:dyDescent="0.3">
      <c r="A1130" s="89"/>
      <c r="B1130" s="89"/>
      <c r="C1130" s="45" t="s">
        <v>173</v>
      </c>
      <c r="D1130" s="45">
        <v>473.37900000000002</v>
      </c>
      <c r="E1130" s="45">
        <v>442.839</v>
      </c>
      <c r="F1130" s="45">
        <v>473.37900000000002</v>
      </c>
      <c r="G1130" s="45">
        <v>458.108</v>
      </c>
      <c r="H1130" s="45">
        <v>473.38</v>
      </c>
      <c r="I1130" s="45">
        <v>458.108</v>
      </c>
      <c r="J1130" s="45">
        <v>388.19499999999999</v>
      </c>
      <c r="K1130" s="45">
        <v>344.779</v>
      </c>
      <c r="L1130" s="45">
        <v>458.108</v>
      </c>
      <c r="M1130" s="45">
        <v>473.37900000000002</v>
      </c>
      <c r="N1130" s="45">
        <v>458.108</v>
      </c>
      <c r="O1130" s="45">
        <v>473.37900000000002</v>
      </c>
      <c r="P1130" s="45">
        <v>5375.1409999999996</v>
      </c>
      <c r="U1130" s="91"/>
      <c r="V1130" s="92"/>
    </row>
    <row r="1131" spans="1:24" s="43" customFormat="1" ht="12.75" hidden="1" customHeight="1" thickBot="1" x14ac:dyDescent="0.3">
      <c r="A1131" s="89"/>
      <c r="B1131" s="89"/>
      <c r="C1131" s="45" t="s">
        <v>174</v>
      </c>
      <c r="D1131" s="45">
        <v>2023.9549999999999</v>
      </c>
      <c r="E1131" s="45">
        <v>1727.019</v>
      </c>
      <c r="F1131" s="45">
        <v>1728.9690000000001</v>
      </c>
      <c r="G1131" s="45">
        <v>909.88499999999999</v>
      </c>
      <c r="H1131" s="45">
        <v>145.03299999999999</v>
      </c>
      <c r="I1131" s="45">
        <v>6.7249999999999996</v>
      </c>
      <c r="J1131" s="45">
        <v>4.3940000000000001</v>
      </c>
      <c r="K1131" s="45">
        <v>6.367</v>
      </c>
      <c r="L1131" s="45">
        <v>6.7249999999999996</v>
      </c>
      <c r="M1131" s="45">
        <v>955.13300000000004</v>
      </c>
      <c r="N1131" s="90">
        <v>1247.5899999999999</v>
      </c>
      <c r="O1131" s="45">
        <v>1790.2380000000001</v>
      </c>
      <c r="P1131" s="45">
        <v>8661.3340000000007</v>
      </c>
      <c r="U1131" s="91"/>
      <c r="V1131" s="92"/>
    </row>
    <row r="1132" spans="1:24" s="43" customFormat="1" ht="12.75" hidden="1" customHeight="1" thickBot="1" x14ac:dyDescent="0.3">
      <c r="A1132" s="89"/>
      <c r="B1132" s="89"/>
      <c r="C1132" s="45" t="s">
        <v>175</v>
      </c>
      <c r="D1132" s="45">
        <v>260842.46299999999</v>
      </c>
      <c r="E1132" s="45">
        <v>226697.826</v>
      </c>
      <c r="F1132" s="45">
        <v>230241.584</v>
      </c>
      <c r="G1132" s="45">
        <v>144050.951</v>
      </c>
      <c r="H1132" s="45">
        <v>49867.3</v>
      </c>
      <c r="I1132" s="93">
        <v>25790.914000000001</v>
      </c>
      <c r="J1132" s="93">
        <v>27346.904999999999</v>
      </c>
      <c r="K1132" s="90">
        <v>26828.538</v>
      </c>
      <c r="L1132" s="45">
        <v>29562.642</v>
      </c>
      <c r="M1132" s="45">
        <v>150505.288</v>
      </c>
      <c r="N1132" s="45">
        <v>179040.353</v>
      </c>
      <c r="O1132" s="45">
        <v>236759.75700000001</v>
      </c>
      <c r="P1132" s="94">
        <v>1581847.0060049996</v>
      </c>
      <c r="U1132" s="91"/>
      <c r="V1132" s="92"/>
    </row>
    <row r="1134" spans="1:24" ht="12.75" customHeight="1" x14ac:dyDescent="0.25">
      <c r="A1134" s="46"/>
    </row>
    <row r="1135" spans="1:24" ht="12.75" customHeight="1" thickBot="1" x14ac:dyDescent="0.3"/>
    <row r="1136" spans="1:24" ht="21" customHeight="1" thickBot="1" x14ac:dyDescent="0.3">
      <c r="A1136" s="176" t="s">
        <v>144</v>
      </c>
      <c r="B1136" s="218"/>
      <c r="C1136" s="218"/>
      <c r="D1136" s="218"/>
      <c r="E1136" s="218"/>
      <c r="F1136" s="218"/>
      <c r="G1136" s="218"/>
      <c r="H1136" s="218"/>
      <c r="I1136" s="218"/>
      <c r="J1136" s="218"/>
      <c r="K1136" s="218"/>
      <c r="L1136" s="218"/>
      <c r="M1136" s="218"/>
      <c r="N1136" s="218"/>
      <c r="O1136" s="218"/>
      <c r="P1136" s="219"/>
    </row>
    <row r="1137" spans="1:36" ht="12.75" customHeight="1" thickBot="1" x14ac:dyDescent="0.3">
      <c r="A1137" s="179" t="s">
        <v>8</v>
      </c>
      <c r="B1137" s="183" t="s">
        <v>9</v>
      </c>
      <c r="C1137" s="151"/>
      <c r="D1137" s="153" t="s">
        <v>115</v>
      </c>
      <c r="E1137" s="154"/>
      <c r="F1137" s="154"/>
      <c r="G1137" s="154"/>
      <c r="H1137" s="154"/>
      <c r="I1137" s="154"/>
      <c r="J1137" s="154"/>
      <c r="K1137" s="154"/>
      <c r="L1137" s="154"/>
      <c r="M1137" s="154"/>
      <c r="N1137" s="154"/>
      <c r="O1137" s="154"/>
      <c r="P1137" s="155"/>
    </row>
    <row r="1138" spans="1:36" ht="12.75" customHeight="1" thickBot="1" x14ac:dyDescent="0.3">
      <c r="A1138" s="180"/>
      <c r="B1138" s="182"/>
      <c r="C1138" s="152"/>
      <c r="D1138" s="36" t="s">
        <v>10</v>
      </c>
      <c r="E1138" s="37" t="s">
        <v>11</v>
      </c>
      <c r="F1138" s="35" t="s">
        <v>12</v>
      </c>
      <c r="G1138" s="36" t="s">
        <v>13</v>
      </c>
      <c r="H1138" s="35" t="s">
        <v>14</v>
      </c>
      <c r="I1138" s="35" t="s">
        <v>15</v>
      </c>
      <c r="J1138" s="35" t="s">
        <v>16</v>
      </c>
      <c r="K1138" s="36" t="s">
        <v>17</v>
      </c>
      <c r="L1138" s="37" t="s">
        <v>18</v>
      </c>
      <c r="M1138" s="36" t="s">
        <v>19</v>
      </c>
      <c r="N1138" s="36" t="s">
        <v>20</v>
      </c>
      <c r="O1138" s="36" t="s">
        <v>21</v>
      </c>
      <c r="P1138" s="35" t="s">
        <v>22</v>
      </c>
    </row>
    <row r="1139" spans="1:36" ht="12.75" customHeight="1" thickBot="1" x14ac:dyDescent="0.3">
      <c r="A1139" s="142">
        <v>1</v>
      </c>
      <c r="B1139" s="151" t="s">
        <v>38</v>
      </c>
      <c r="C1139" s="37" t="s">
        <v>26</v>
      </c>
      <c r="D1139" s="73">
        <v>13506.278999999999</v>
      </c>
      <c r="E1139" s="73">
        <v>11596.28</v>
      </c>
      <c r="F1139" s="37">
        <v>11661.804</v>
      </c>
      <c r="G1139" s="37">
        <v>6560.2860000000001</v>
      </c>
      <c r="H1139" s="37">
        <v>1109.45</v>
      </c>
      <c r="I1139" s="37">
        <v>0</v>
      </c>
      <c r="J1139" s="37">
        <v>0</v>
      </c>
      <c r="K1139" s="37">
        <v>0</v>
      </c>
      <c r="L1139" s="37">
        <v>3.4359999999999999</v>
      </c>
      <c r="M1139" s="37">
        <v>6860.3309999999992</v>
      </c>
      <c r="N1139" s="37">
        <v>8642.5290000000005</v>
      </c>
      <c r="O1139" s="37">
        <v>12026.563</v>
      </c>
      <c r="P1139" s="37">
        <v>71966.957999999999</v>
      </c>
    </row>
    <row r="1140" spans="1:36" ht="12.75" customHeight="1" thickBot="1" x14ac:dyDescent="0.3">
      <c r="A1140" s="143"/>
      <c r="B1140" s="159"/>
      <c r="C1140" s="37" t="s">
        <v>27</v>
      </c>
      <c r="D1140" s="37">
        <v>1067.9590000000001</v>
      </c>
      <c r="E1140" s="37">
        <v>1002.052</v>
      </c>
      <c r="F1140" s="37">
        <v>1068.241</v>
      </c>
      <c r="G1140" s="37">
        <v>1035.1379999999999</v>
      </c>
      <c r="H1140" s="37">
        <v>1055.4150049999998</v>
      </c>
      <c r="I1140" s="37">
        <v>807.404</v>
      </c>
      <c r="J1140" s="37">
        <v>869.25000000000011</v>
      </c>
      <c r="K1140" s="37">
        <v>839.846</v>
      </c>
      <c r="L1140" s="37">
        <v>1007.516</v>
      </c>
      <c r="M1140" s="37">
        <v>1068.241</v>
      </c>
      <c r="N1140" s="37">
        <v>1035.1379999999999</v>
      </c>
      <c r="O1140" s="37">
        <v>1068.241</v>
      </c>
      <c r="P1140" s="37">
        <v>11924.441005000001</v>
      </c>
    </row>
    <row r="1141" spans="1:36" ht="12.75" customHeight="1" thickBot="1" x14ac:dyDescent="0.3">
      <c r="A1141" s="143"/>
      <c r="B1141" s="159"/>
      <c r="C1141" s="37" t="s">
        <v>28</v>
      </c>
      <c r="D1141" s="37">
        <v>1498.0090000000002</v>
      </c>
      <c r="E1141" s="37">
        <v>1279.7860000000001</v>
      </c>
      <c r="F1141" s="37">
        <v>1283.29</v>
      </c>
      <c r="G1141" s="37">
        <v>689.60400000000004</v>
      </c>
      <c r="H1141" s="37">
        <v>109.52699999999999</v>
      </c>
      <c r="I1141" s="37">
        <v>0</v>
      </c>
      <c r="J1141" s="37">
        <v>0</v>
      </c>
      <c r="K1141" s="37">
        <v>0</v>
      </c>
      <c r="L1141" s="37">
        <v>0</v>
      </c>
      <c r="M1141" s="37">
        <v>736.63499999999999</v>
      </c>
      <c r="N1141" s="37">
        <v>950.81700000000012</v>
      </c>
      <c r="O1141" s="37">
        <v>1351.3400000000004</v>
      </c>
      <c r="P1141" s="37">
        <v>7899.0079999999998</v>
      </c>
    </row>
    <row r="1142" spans="1:36" ht="12.75" customHeight="1" thickBot="1" x14ac:dyDescent="0.3">
      <c r="A1142" s="143"/>
      <c r="B1142" s="159"/>
      <c r="C1142" s="37" t="s">
        <v>29</v>
      </c>
      <c r="D1142" s="37">
        <v>0</v>
      </c>
      <c r="E1142" s="37">
        <v>0</v>
      </c>
      <c r="F1142" s="37">
        <v>0</v>
      </c>
      <c r="G1142" s="37">
        <v>0</v>
      </c>
      <c r="H1142" s="37">
        <v>0</v>
      </c>
      <c r="I1142" s="37">
        <v>0</v>
      </c>
      <c r="J1142" s="37">
        <v>0</v>
      </c>
      <c r="K1142" s="37">
        <v>0</v>
      </c>
      <c r="L1142" s="37">
        <v>0</v>
      </c>
      <c r="M1142" s="37">
        <v>0</v>
      </c>
      <c r="N1142" s="37">
        <v>0</v>
      </c>
      <c r="O1142" s="37">
        <v>0</v>
      </c>
      <c r="P1142" s="37">
        <v>0</v>
      </c>
    </row>
    <row r="1143" spans="1:36" ht="12.75" customHeight="1" thickBot="1" x14ac:dyDescent="0.3">
      <c r="A1143" s="143"/>
      <c r="B1143" s="159"/>
      <c r="C1143" s="37" t="s">
        <v>30</v>
      </c>
      <c r="D1143" s="37">
        <f>17.742-0.155</f>
        <v>17.587</v>
      </c>
      <c r="E1143" s="37">
        <f>15.443-0.14</f>
        <v>15.302999999999999</v>
      </c>
      <c r="F1143" s="37">
        <f>14.745-0.122</f>
        <v>14.622999999999999</v>
      </c>
      <c r="G1143" s="37">
        <f>8.351-0.077</f>
        <v>8.2740000000000009</v>
      </c>
      <c r="H1143" s="37">
        <f>1.083-0.006</f>
        <v>1.077</v>
      </c>
      <c r="I1143" s="37">
        <v>0</v>
      </c>
      <c r="J1143" s="37">
        <v>0</v>
      </c>
      <c r="K1143" s="37">
        <v>0</v>
      </c>
      <c r="L1143" s="37">
        <f>0.325-0.008</f>
        <v>0.317</v>
      </c>
      <c r="M1143" s="37">
        <f>8.309-0.081</f>
        <v>8.2279999999999998</v>
      </c>
      <c r="N1143" s="37">
        <f>10.961-0.109</f>
        <v>10.852</v>
      </c>
      <c r="O1143" s="37">
        <f>14.948-0.139</f>
        <v>14.809000000000001</v>
      </c>
      <c r="P1143" s="37">
        <f>91.907-0.837</f>
        <v>91.07</v>
      </c>
      <c r="AJ1143">
        <v>91882.314004999993</v>
      </c>
    </row>
    <row r="1144" spans="1:36" ht="12.75" customHeight="1" thickBot="1" x14ac:dyDescent="0.3">
      <c r="A1144" s="143"/>
      <c r="B1144" s="159"/>
      <c r="C1144" s="37" t="s">
        <v>31</v>
      </c>
      <c r="D1144" s="73">
        <f>D1139+D1140+D1141+D1142+D1143</f>
        <v>16089.833999999999</v>
      </c>
      <c r="E1144" s="37">
        <f t="shared" ref="E1144:P1144" si="41">E1139+E1140+E1141+E1142+E1143</f>
        <v>13893.421</v>
      </c>
      <c r="F1144" s="37">
        <f t="shared" si="41"/>
        <v>14027.957999999999</v>
      </c>
      <c r="G1144" s="37">
        <f t="shared" si="41"/>
        <v>8293.3019999999997</v>
      </c>
      <c r="H1144" s="37">
        <f t="shared" si="41"/>
        <v>2275.4690049999999</v>
      </c>
      <c r="I1144" s="37">
        <f t="shared" si="41"/>
        <v>807.404</v>
      </c>
      <c r="J1144" s="37">
        <f t="shared" si="41"/>
        <v>869.25000000000011</v>
      </c>
      <c r="K1144" s="37">
        <f t="shared" si="41"/>
        <v>839.846</v>
      </c>
      <c r="L1144" s="37">
        <f t="shared" si="41"/>
        <v>1011.269</v>
      </c>
      <c r="M1144" s="37">
        <f t="shared" si="41"/>
        <v>8673.4349999999977</v>
      </c>
      <c r="N1144" s="37">
        <f t="shared" si="41"/>
        <v>10639.336000000003</v>
      </c>
      <c r="O1144" s="37">
        <f t="shared" si="41"/>
        <v>14460.953</v>
      </c>
      <c r="P1144" s="37">
        <f t="shared" si="41"/>
        <v>91881.477005000008</v>
      </c>
      <c r="AJ1144">
        <v>91513.72600499999</v>
      </c>
    </row>
    <row r="1145" spans="1:36" ht="12.75" customHeight="1" thickBot="1" x14ac:dyDescent="0.3">
      <c r="A1145" s="142">
        <v>2</v>
      </c>
      <c r="B1145" s="151" t="s">
        <v>57</v>
      </c>
      <c r="C1145" s="37" t="s">
        <v>26</v>
      </c>
      <c r="D1145" s="37">
        <v>73.635999999999996</v>
      </c>
      <c r="E1145" s="37">
        <v>62.88</v>
      </c>
      <c r="F1145" s="37">
        <v>63.027999999999999</v>
      </c>
      <c r="G1145" s="37">
        <v>33.712000000000003</v>
      </c>
      <c r="H1145" s="37">
        <v>5.3140000000000001</v>
      </c>
      <c r="I1145" s="37">
        <v>0</v>
      </c>
      <c r="J1145" s="37">
        <v>0</v>
      </c>
      <c r="K1145" s="37">
        <v>0</v>
      </c>
      <c r="L1145" s="37">
        <v>0</v>
      </c>
      <c r="M1145" s="37">
        <v>35.392000000000003</v>
      </c>
      <c r="N1145" s="37">
        <v>45.814</v>
      </c>
      <c r="O1145" s="37">
        <v>65.260000000000005</v>
      </c>
      <c r="P1145" s="37">
        <v>385.036</v>
      </c>
      <c r="AJ1145">
        <f>AJ1143-AJ1144</f>
        <v>368.58800000000338</v>
      </c>
    </row>
    <row r="1146" spans="1:36" ht="12.75" customHeight="1" thickBot="1" x14ac:dyDescent="0.3">
      <c r="A1146" s="143"/>
      <c r="B1146" s="159"/>
      <c r="C1146" s="37" t="s">
        <v>27</v>
      </c>
      <c r="D1146" s="37">
        <v>1.1359999999999999</v>
      </c>
      <c r="E1146" s="37">
        <v>1.0620000000000001</v>
      </c>
      <c r="F1146" s="37">
        <v>1.1359999999999999</v>
      </c>
      <c r="G1146" s="37">
        <v>1.1000000000000001</v>
      </c>
      <c r="H1146" s="37">
        <v>1.1359999999999999</v>
      </c>
      <c r="I1146" s="37">
        <v>1.1000000000000001</v>
      </c>
      <c r="J1146" s="37">
        <v>1.1359999999999999</v>
      </c>
      <c r="K1146" s="37">
        <v>1.1359999999999999</v>
      </c>
      <c r="L1146" s="37">
        <v>1.1000000000000001</v>
      </c>
      <c r="M1146" s="37">
        <v>1.1359999999999999</v>
      </c>
      <c r="N1146" s="37">
        <v>1.1000000000000001</v>
      </c>
      <c r="O1146" s="37">
        <v>1.1359999999999999</v>
      </c>
      <c r="P1146" s="37">
        <v>13.414</v>
      </c>
    </row>
    <row r="1147" spans="1:36" ht="12.75" customHeight="1" thickBot="1" x14ac:dyDescent="0.3">
      <c r="A1147" s="143"/>
      <c r="B1147" s="159"/>
      <c r="C1147" s="37" t="s">
        <v>28</v>
      </c>
      <c r="D1147" s="37">
        <v>0</v>
      </c>
      <c r="E1147" s="37">
        <v>0</v>
      </c>
      <c r="F1147" s="37">
        <v>0</v>
      </c>
      <c r="G1147" s="37">
        <v>0</v>
      </c>
      <c r="H1147" s="37">
        <v>0</v>
      </c>
      <c r="I1147" s="37">
        <v>0</v>
      </c>
      <c r="J1147" s="37">
        <v>0</v>
      </c>
      <c r="K1147" s="37">
        <v>0</v>
      </c>
      <c r="L1147" s="37">
        <v>0</v>
      </c>
      <c r="M1147" s="37">
        <v>0</v>
      </c>
      <c r="N1147" s="37">
        <v>0</v>
      </c>
      <c r="O1147" s="37">
        <v>0</v>
      </c>
      <c r="P1147" s="37">
        <v>0</v>
      </c>
    </row>
    <row r="1148" spans="1:36" ht="12.75" customHeight="1" thickBot="1" x14ac:dyDescent="0.3">
      <c r="A1148" s="143"/>
      <c r="B1148" s="159"/>
      <c r="C1148" s="37" t="s">
        <v>29</v>
      </c>
      <c r="D1148" s="37">
        <v>0</v>
      </c>
      <c r="E1148" s="37">
        <v>0</v>
      </c>
      <c r="F1148" s="37">
        <v>0</v>
      </c>
      <c r="G1148" s="37">
        <v>0</v>
      </c>
      <c r="H1148" s="37">
        <v>0</v>
      </c>
      <c r="I1148" s="37">
        <v>0</v>
      </c>
      <c r="J1148" s="37">
        <v>0</v>
      </c>
      <c r="K1148" s="37">
        <v>0</v>
      </c>
      <c r="L1148" s="37">
        <v>0</v>
      </c>
      <c r="M1148" s="37">
        <v>0</v>
      </c>
      <c r="N1148" s="37">
        <v>0</v>
      </c>
      <c r="O1148" s="37">
        <v>0</v>
      </c>
      <c r="P1148" s="37">
        <v>0</v>
      </c>
    </row>
    <row r="1149" spans="1:36" ht="12.75" customHeight="1" thickBot="1" x14ac:dyDescent="0.3">
      <c r="A1149" s="143"/>
      <c r="B1149" s="159"/>
      <c r="C1149" s="37" t="s">
        <v>30</v>
      </c>
      <c r="D1149" s="37">
        <v>3.5059999999999998</v>
      </c>
      <c r="E1149" s="37">
        <v>2.98</v>
      </c>
      <c r="F1149" s="37">
        <v>2.976</v>
      </c>
      <c r="G1149" s="37">
        <v>1.518</v>
      </c>
      <c r="H1149" s="37">
        <v>0.222</v>
      </c>
      <c r="I1149" s="37">
        <v>0</v>
      </c>
      <c r="J1149" s="37">
        <v>0</v>
      </c>
      <c r="K1149" s="37">
        <v>0</v>
      </c>
      <c r="L1149" s="37">
        <v>0</v>
      </c>
      <c r="M1149" s="37">
        <v>1.5960000000000001</v>
      </c>
      <c r="N1149" s="37">
        <v>2.1230000000000002</v>
      </c>
      <c r="O1149" s="37">
        <v>3.0880000000000001</v>
      </c>
      <c r="P1149" s="37">
        <v>18.009</v>
      </c>
    </row>
    <row r="1150" spans="1:36" ht="12.75" customHeight="1" thickBot="1" x14ac:dyDescent="0.3">
      <c r="A1150" s="143"/>
      <c r="B1150" s="159"/>
      <c r="C1150" s="37" t="s">
        <v>31</v>
      </c>
      <c r="D1150" s="37">
        <v>78.278000000000006</v>
      </c>
      <c r="E1150" s="37">
        <v>66.921999999999997</v>
      </c>
      <c r="F1150" s="37">
        <v>67.14</v>
      </c>
      <c r="G1150" s="37">
        <v>36.33</v>
      </c>
      <c r="H1150" s="37">
        <v>6.6719999999999997</v>
      </c>
      <c r="I1150" s="37">
        <v>1.1000000000000001</v>
      </c>
      <c r="J1150" s="37">
        <v>1.1359999999999999</v>
      </c>
      <c r="K1150" s="37">
        <v>1.1359999999999999</v>
      </c>
      <c r="L1150" s="37">
        <v>1.1000000000000001</v>
      </c>
      <c r="M1150" s="37">
        <v>38.124000000000002</v>
      </c>
      <c r="N1150" s="37">
        <v>49.036999999999999</v>
      </c>
      <c r="O1150" s="37">
        <v>69.483999999999995</v>
      </c>
      <c r="P1150" s="37">
        <v>416.459</v>
      </c>
    </row>
    <row r="1151" spans="1:36" ht="12.75" customHeight="1" thickBot="1" x14ac:dyDescent="0.3">
      <c r="A1151" s="142">
        <v>3</v>
      </c>
      <c r="B1151" s="151" t="s">
        <v>69</v>
      </c>
      <c r="C1151" s="37" t="s">
        <v>26</v>
      </c>
      <c r="D1151" s="37">
        <v>71.573999999999998</v>
      </c>
      <c r="E1151" s="37">
        <v>61.326999999999998</v>
      </c>
      <c r="F1151" s="37">
        <v>61.631999999999998</v>
      </c>
      <c r="G1151" s="37">
        <v>34.073</v>
      </c>
      <c r="H1151" s="37">
        <v>5.6429999999999998</v>
      </c>
      <c r="I1151" s="37">
        <v>0</v>
      </c>
      <c r="J1151" s="37">
        <v>0</v>
      </c>
      <c r="K1151" s="37">
        <v>0</v>
      </c>
      <c r="L1151" s="37">
        <v>0</v>
      </c>
      <c r="M1151" s="37">
        <v>35.731999999999999</v>
      </c>
      <c r="N1151" s="37">
        <v>45.414999999999999</v>
      </c>
      <c r="O1151" s="37">
        <v>63.725000000000001</v>
      </c>
      <c r="P1151" s="37">
        <v>379.12099999999998</v>
      </c>
      <c r="S1151" s="224" t="s">
        <v>69</v>
      </c>
      <c r="T1151" s="2" t="s">
        <v>26</v>
      </c>
      <c r="U1151" s="2">
        <v>71.573999999999998</v>
      </c>
      <c r="V1151" s="2">
        <v>61.326999999999998</v>
      </c>
      <c r="W1151" s="2">
        <v>61.631999999999998</v>
      </c>
      <c r="X1151" s="2">
        <v>34.073</v>
      </c>
      <c r="Y1151" s="37">
        <v>5.6429999999999998</v>
      </c>
      <c r="Z1151" s="37">
        <v>0</v>
      </c>
      <c r="AA1151" s="37">
        <v>0</v>
      </c>
      <c r="AB1151" s="37">
        <v>0</v>
      </c>
      <c r="AC1151" s="37">
        <v>0</v>
      </c>
      <c r="AD1151" s="2">
        <v>35.731999999999999</v>
      </c>
      <c r="AE1151" s="2">
        <v>45.414999999999999</v>
      </c>
      <c r="AF1151" s="2">
        <v>63.725000000000001</v>
      </c>
      <c r="AG1151" s="2">
        <v>379.12099999999998</v>
      </c>
    </row>
    <row r="1152" spans="1:36" ht="12.75" customHeight="1" thickBot="1" x14ac:dyDescent="0.3">
      <c r="A1152" s="143"/>
      <c r="B1152" s="159"/>
      <c r="C1152" s="37" t="s">
        <v>27</v>
      </c>
      <c r="D1152" s="37">
        <v>0.54400000000000004</v>
      </c>
      <c r="E1152" s="37">
        <v>0.50800000000000001</v>
      </c>
      <c r="F1152" s="37">
        <v>0.54400000000000004</v>
      </c>
      <c r="G1152" s="37">
        <v>0.52500000000000002</v>
      </c>
      <c r="H1152" s="37">
        <v>0.42099999999999999</v>
      </c>
      <c r="I1152" s="37">
        <v>0.36599999999999999</v>
      </c>
      <c r="J1152" s="37">
        <v>0.379</v>
      </c>
      <c r="K1152" s="37">
        <v>0.379</v>
      </c>
      <c r="L1152" s="37">
        <v>0.36599999999999999</v>
      </c>
      <c r="M1152" s="37">
        <v>0.54400000000000004</v>
      </c>
      <c r="N1152" s="37">
        <v>0.52500000000000002</v>
      </c>
      <c r="O1152" s="37">
        <v>0.54400000000000004</v>
      </c>
      <c r="P1152" s="37">
        <v>5.6449999999999996</v>
      </c>
      <c r="S1152" s="225"/>
      <c r="T1152" s="2" t="s">
        <v>27</v>
      </c>
      <c r="U1152" s="2">
        <v>0.54400000000000004</v>
      </c>
      <c r="V1152" s="2">
        <v>0.50800000000000001</v>
      </c>
      <c r="W1152" s="2">
        <v>0.54400000000000004</v>
      </c>
      <c r="X1152" s="2">
        <v>0.52500000000000002</v>
      </c>
      <c r="Y1152" s="37">
        <v>0.42099999999999999</v>
      </c>
      <c r="Z1152" s="37">
        <v>0.36599999999999999</v>
      </c>
      <c r="AA1152" s="37">
        <v>0.379</v>
      </c>
      <c r="AB1152" s="37">
        <v>0.379</v>
      </c>
      <c r="AC1152" s="37">
        <v>0.36599999999999999</v>
      </c>
      <c r="AD1152" s="2">
        <v>0.54400000000000004</v>
      </c>
      <c r="AE1152" s="2">
        <v>0.52500000000000002</v>
      </c>
      <c r="AF1152" s="2">
        <v>0.54400000000000004</v>
      </c>
      <c r="AG1152" s="2">
        <v>5.6449999999999996</v>
      </c>
    </row>
    <row r="1153" spans="1:39" ht="12.75" customHeight="1" thickBot="1" x14ac:dyDescent="0.3">
      <c r="A1153" s="143"/>
      <c r="B1153" s="159"/>
      <c r="C1153" s="37" t="s">
        <v>28</v>
      </c>
      <c r="D1153" s="37">
        <v>0</v>
      </c>
      <c r="E1153" s="37">
        <v>0</v>
      </c>
      <c r="F1153" s="37">
        <v>0</v>
      </c>
      <c r="G1153" s="37">
        <v>0</v>
      </c>
      <c r="H1153" s="37">
        <v>0</v>
      </c>
      <c r="I1153" s="37">
        <v>0</v>
      </c>
      <c r="J1153" s="37">
        <v>0</v>
      </c>
      <c r="K1153" s="37">
        <v>0</v>
      </c>
      <c r="L1153" s="37">
        <v>0</v>
      </c>
      <c r="M1153" s="37">
        <v>0</v>
      </c>
      <c r="N1153" s="37">
        <v>0</v>
      </c>
      <c r="O1153" s="37">
        <v>0</v>
      </c>
      <c r="P1153" s="37">
        <v>0</v>
      </c>
      <c r="S1153" s="225"/>
      <c r="T1153" s="2" t="s">
        <v>28</v>
      </c>
      <c r="U1153" s="2">
        <v>0</v>
      </c>
      <c r="V1153" s="2">
        <v>0</v>
      </c>
      <c r="W1153" s="2">
        <v>0</v>
      </c>
      <c r="X1153" s="2">
        <v>0</v>
      </c>
      <c r="Y1153" s="37">
        <v>0</v>
      </c>
      <c r="Z1153" s="37">
        <v>0</v>
      </c>
      <c r="AA1153" s="37">
        <v>0</v>
      </c>
      <c r="AB1153" s="37">
        <v>0</v>
      </c>
      <c r="AC1153" s="37">
        <v>0</v>
      </c>
      <c r="AD1153" s="2">
        <v>0</v>
      </c>
      <c r="AE1153" s="2">
        <v>0</v>
      </c>
      <c r="AF1153" s="2">
        <v>0</v>
      </c>
      <c r="AG1153" s="2">
        <v>0</v>
      </c>
    </row>
    <row r="1154" spans="1:39" ht="12.75" customHeight="1" thickBot="1" x14ac:dyDescent="0.3">
      <c r="A1154" s="143"/>
      <c r="B1154" s="159"/>
      <c r="C1154" s="37" t="s">
        <v>29</v>
      </c>
      <c r="D1154" s="37">
        <v>0</v>
      </c>
      <c r="E1154" s="37">
        <v>0</v>
      </c>
      <c r="F1154" s="37">
        <v>0</v>
      </c>
      <c r="G1154" s="37">
        <v>0</v>
      </c>
      <c r="H1154" s="37">
        <v>0</v>
      </c>
      <c r="I1154" s="37">
        <v>0</v>
      </c>
      <c r="J1154" s="37">
        <v>0</v>
      </c>
      <c r="K1154" s="37">
        <v>0</v>
      </c>
      <c r="L1154" s="37">
        <v>0</v>
      </c>
      <c r="M1154" s="37">
        <v>0</v>
      </c>
      <c r="N1154" s="37">
        <v>0</v>
      </c>
      <c r="O1154" s="37">
        <v>0</v>
      </c>
      <c r="P1154" s="37">
        <v>0</v>
      </c>
      <c r="S1154" s="225"/>
      <c r="T1154" s="2" t="s">
        <v>29</v>
      </c>
      <c r="U1154" s="2">
        <v>0</v>
      </c>
      <c r="V1154" s="2">
        <v>0</v>
      </c>
      <c r="W1154" s="2">
        <v>0</v>
      </c>
      <c r="X1154" s="2">
        <v>0</v>
      </c>
      <c r="Y1154" s="37">
        <v>0</v>
      </c>
      <c r="Z1154" s="37">
        <v>0</v>
      </c>
      <c r="AA1154" s="37">
        <v>0</v>
      </c>
      <c r="AB1154" s="37">
        <v>0</v>
      </c>
      <c r="AC1154" s="37">
        <v>0</v>
      </c>
      <c r="AD1154" s="2">
        <v>0</v>
      </c>
      <c r="AE1154" s="2">
        <v>0</v>
      </c>
      <c r="AF1154" s="2">
        <v>0</v>
      </c>
      <c r="AG1154" s="2">
        <v>0</v>
      </c>
    </row>
    <row r="1155" spans="1:39" ht="12.75" customHeight="1" thickBot="1" x14ac:dyDescent="0.3">
      <c r="A1155" s="143"/>
      <c r="B1155" s="159"/>
      <c r="C1155" s="37" t="s">
        <v>30</v>
      </c>
      <c r="D1155" s="37">
        <v>2.581</v>
      </c>
      <c r="E1155" s="37">
        <v>2.2090000000000001</v>
      </c>
      <c r="F1155" s="37">
        <v>2.2170000000000001</v>
      </c>
      <c r="G1155" s="37">
        <v>1.212</v>
      </c>
      <c r="H1155" s="37">
        <v>0.19900000000000001</v>
      </c>
      <c r="I1155" s="37">
        <v>0</v>
      </c>
      <c r="J1155" s="37">
        <v>0</v>
      </c>
      <c r="K1155" s="37">
        <v>0</v>
      </c>
      <c r="L1155" s="37">
        <v>0</v>
      </c>
      <c r="M1155" s="37">
        <v>1.272</v>
      </c>
      <c r="N1155" s="37">
        <v>1.627</v>
      </c>
      <c r="O1155" s="37">
        <v>2.294</v>
      </c>
      <c r="P1155" s="37">
        <v>13.611000000000001</v>
      </c>
      <c r="S1155" s="225"/>
      <c r="T1155" s="2" t="s">
        <v>30</v>
      </c>
      <c r="U1155" s="2">
        <v>2.581</v>
      </c>
      <c r="V1155" s="2">
        <v>2.2090000000000001</v>
      </c>
      <c r="W1155" s="2">
        <v>2.2170000000000001</v>
      </c>
      <c r="X1155" s="2">
        <v>1.212</v>
      </c>
      <c r="Y1155" s="37">
        <v>0.19900000000000001</v>
      </c>
      <c r="Z1155" s="37">
        <v>0</v>
      </c>
      <c r="AA1155" s="37">
        <v>0</v>
      </c>
      <c r="AB1155" s="37">
        <v>0</v>
      </c>
      <c r="AC1155" s="37">
        <v>0</v>
      </c>
      <c r="AD1155" s="2">
        <v>1.272</v>
      </c>
      <c r="AE1155" s="2">
        <v>1.627</v>
      </c>
      <c r="AF1155" s="2">
        <v>2.294</v>
      </c>
      <c r="AG1155" s="2">
        <v>13.611000000000001</v>
      </c>
    </row>
    <row r="1156" spans="1:39" ht="12.75" customHeight="1" thickBot="1" x14ac:dyDescent="0.3">
      <c r="A1156" s="143"/>
      <c r="B1156" s="159"/>
      <c r="C1156" s="37" t="s">
        <v>31</v>
      </c>
      <c r="D1156" s="37">
        <v>74.698999999999998</v>
      </c>
      <c r="E1156" s="37">
        <v>64.043999999999997</v>
      </c>
      <c r="F1156" s="37">
        <v>64.393000000000001</v>
      </c>
      <c r="G1156" s="37">
        <v>35.81</v>
      </c>
      <c r="H1156" s="37">
        <v>6.2629999999999999</v>
      </c>
      <c r="I1156" s="37">
        <v>0.36599999999999999</v>
      </c>
      <c r="J1156" s="37">
        <v>0.379</v>
      </c>
      <c r="K1156" s="37">
        <v>0.379</v>
      </c>
      <c r="L1156" s="37">
        <v>0.36599999999999999</v>
      </c>
      <c r="M1156" s="37">
        <v>37.548000000000002</v>
      </c>
      <c r="N1156" s="37">
        <v>47.567</v>
      </c>
      <c r="O1156" s="37">
        <v>66.563000000000002</v>
      </c>
      <c r="P1156" s="37">
        <v>398.37700000000001</v>
      </c>
      <c r="S1156" s="225"/>
      <c r="T1156" s="2" t="s">
        <v>31</v>
      </c>
      <c r="U1156" s="2">
        <v>74.698999999999998</v>
      </c>
      <c r="V1156" s="2">
        <v>64.043999999999997</v>
      </c>
      <c r="W1156" s="2">
        <v>64.393000000000001</v>
      </c>
      <c r="X1156" s="2">
        <v>35.81</v>
      </c>
      <c r="Y1156" s="37">
        <v>6.2629999999999999</v>
      </c>
      <c r="Z1156" s="37">
        <v>0.36599999999999999</v>
      </c>
      <c r="AA1156" s="37">
        <v>0.379</v>
      </c>
      <c r="AB1156" s="37">
        <v>0.379</v>
      </c>
      <c r="AC1156" s="37">
        <v>0.36599999999999999</v>
      </c>
      <c r="AD1156" s="2">
        <v>37.548000000000002</v>
      </c>
      <c r="AE1156" s="2">
        <v>47.567</v>
      </c>
      <c r="AF1156" s="2">
        <v>66.563000000000002</v>
      </c>
      <c r="AG1156" s="2">
        <v>398.37700000000001</v>
      </c>
    </row>
    <row r="1157" spans="1:39" ht="12.75" customHeight="1" thickBot="1" x14ac:dyDescent="0.3">
      <c r="A1157" s="142">
        <v>4</v>
      </c>
      <c r="B1157" s="151" t="s">
        <v>70</v>
      </c>
      <c r="C1157" s="37" t="s">
        <v>26</v>
      </c>
      <c r="D1157" s="37">
        <v>731.56699999999989</v>
      </c>
      <c r="E1157" s="37">
        <v>622.71399999999994</v>
      </c>
      <c r="F1157" s="37">
        <v>622.67499999999995</v>
      </c>
      <c r="G1157" s="37">
        <v>322.48500000000001</v>
      </c>
      <c r="H1157" s="37">
        <v>48.28</v>
      </c>
      <c r="I1157" s="37">
        <v>0</v>
      </c>
      <c r="J1157" s="37">
        <v>0</v>
      </c>
      <c r="K1157" s="37">
        <v>0</v>
      </c>
      <c r="L1157" s="37">
        <v>0</v>
      </c>
      <c r="M1157" s="37">
        <v>338.96299999999997</v>
      </c>
      <c r="N1157" s="37">
        <v>446.72499999999997</v>
      </c>
      <c r="O1157" s="37">
        <v>645.60199999999986</v>
      </c>
      <c r="P1157" s="37">
        <v>3779.0109999999991</v>
      </c>
    </row>
    <row r="1158" spans="1:39" ht="12.75" customHeight="1" thickBot="1" x14ac:dyDescent="0.3">
      <c r="A1158" s="143"/>
      <c r="B1158" s="159"/>
      <c r="C1158" s="37" t="s">
        <v>27</v>
      </c>
      <c r="D1158" s="37">
        <v>155.43099999999998</v>
      </c>
      <c r="E1158" s="37">
        <v>145.40199999999999</v>
      </c>
      <c r="F1158" s="37">
        <v>155.43099999999998</v>
      </c>
      <c r="G1158" s="37">
        <v>150.41899999999998</v>
      </c>
      <c r="H1158" s="37">
        <v>155.43299999999999</v>
      </c>
      <c r="I1158" s="37">
        <v>140.155</v>
      </c>
      <c r="J1158" s="37">
        <v>100.47799999999999</v>
      </c>
      <c r="K1158" s="37">
        <v>124.883</v>
      </c>
      <c r="L1158" s="37">
        <v>150.41899999999998</v>
      </c>
      <c r="M1158" s="37">
        <v>155.43099999999998</v>
      </c>
      <c r="N1158" s="37">
        <v>150.41899999999998</v>
      </c>
      <c r="O1158" s="37">
        <v>155.43099999999998</v>
      </c>
      <c r="P1158" s="37">
        <v>1739.3320000000001</v>
      </c>
    </row>
    <row r="1159" spans="1:39" ht="12.75" customHeight="1" thickBot="1" x14ac:dyDescent="0.3">
      <c r="A1159" s="143"/>
      <c r="B1159" s="159"/>
      <c r="C1159" s="37" t="s">
        <v>28</v>
      </c>
      <c r="D1159" s="37">
        <v>0.37</v>
      </c>
      <c r="E1159" s="37">
        <v>0.32300000000000001</v>
      </c>
      <c r="F1159" s="37">
        <v>0.32900000000000001</v>
      </c>
      <c r="G1159" s="37">
        <v>0.21199999999999999</v>
      </c>
      <c r="H1159" s="37">
        <v>4.2000000000000003E-2</v>
      </c>
      <c r="I1159" s="37">
        <v>0</v>
      </c>
      <c r="J1159" s="37">
        <v>0</v>
      </c>
      <c r="K1159" s="37">
        <v>0</v>
      </c>
      <c r="L1159" s="37">
        <v>0</v>
      </c>
      <c r="M1159" s="37">
        <v>0.222</v>
      </c>
      <c r="N1159" s="37">
        <v>0.25900000000000001</v>
      </c>
      <c r="O1159" s="37">
        <v>0.33700000000000002</v>
      </c>
      <c r="P1159" s="37">
        <v>2.0939999999999999</v>
      </c>
    </row>
    <row r="1160" spans="1:39" ht="12.75" customHeight="1" thickBot="1" x14ac:dyDescent="0.3">
      <c r="A1160" s="143"/>
      <c r="B1160" s="159"/>
      <c r="C1160" s="37" t="s">
        <v>29</v>
      </c>
      <c r="D1160" s="37">
        <v>0</v>
      </c>
      <c r="E1160" s="37">
        <v>0</v>
      </c>
      <c r="F1160" s="37">
        <v>0</v>
      </c>
      <c r="G1160" s="37">
        <v>0</v>
      </c>
      <c r="H1160" s="37">
        <v>0</v>
      </c>
      <c r="I1160" s="37">
        <v>0</v>
      </c>
      <c r="J1160" s="37">
        <v>0</v>
      </c>
      <c r="K1160" s="37">
        <v>0</v>
      </c>
      <c r="L1160" s="37">
        <v>0</v>
      </c>
      <c r="M1160" s="37">
        <v>0</v>
      </c>
      <c r="N1160" s="37">
        <v>0</v>
      </c>
      <c r="O1160" s="37">
        <v>0</v>
      </c>
      <c r="P1160" s="37">
        <v>0</v>
      </c>
    </row>
    <row r="1161" spans="1:39" ht="12.75" customHeight="1" thickBot="1" x14ac:dyDescent="0.3">
      <c r="A1161" s="143"/>
      <c r="B1161" s="159"/>
      <c r="C1161" s="37" t="s">
        <v>30</v>
      </c>
      <c r="D1161" s="37">
        <v>29.323000000000004</v>
      </c>
      <c r="E1161" s="37">
        <v>24.893000000000004</v>
      </c>
      <c r="F1161" s="37">
        <v>24.841000000000005</v>
      </c>
      <c r="G1161" s="37">
        <v>12.510000000000002</v>
      </c>
      <c r="H1161" s="37">
        <v>1.7869999999999999</v>
      </c>
      <c r="I1161" s="37">
        <v>0</v>
      </c>
      <c r="J1161" s="37">
        <v>0</v>
      </c>
      <c r="K1161" s="37">
        <v>0</v>
      </c>
      <c r="L1161" s="37">
        <v>0</v>
      </c>
      <c r="M1161" s="37">
        <v>13.165999999999999</v>
      </c>
      <c r="N1161" s="37">
        <v>17.622999999999998</v>
      </c>
      <c r="O1161" s="37">
        <v>25.788</v>
      </c>
      <c r="P1161" s="37">
        <v>149.93099999999998</v>
      </c>
      <c r="AK1161" t="s">
        <v>176</v>
      </c>
      <c r="AL1161" t="s">
        <v>167</v>
      </c>
      <c r="AM1161" t="s">
        <v>168</v>
      </c>
    </row>
    <row r="1162" spans="1:39" ht="12.75" customHeight="1" thickBot="1" x14ac:dyDescent="0.3">
      <c r="A1162" s="143"/>
      <c r="B1162" s="159"/>
      <c r="C1162" s="37" t="s">
        <v>31</v>
      </c>
      <c r="D1162" s="37">
        <v>916.69100000000014</v>
      </c>
      <c r="E1162" s="37">
        <v>793.33199999999988</v>
      </c>
      <c r="F1162" s="37">
        <v>803.27599999999995</v>
      </c>
      <c r="G1162" s="37">
        <v>485.62599999999998</v>
      </c>
      <c r="H1162" s="37">
        <v>205.542</v>
      </c>
      <c r="I1162" s="37">
        <v>140.155</v>
      </c>
      <c r="J1162" s="37">
        <v>100.47799999999999</v>
      </c>
      <c r="K1162" s="37">
        <v>124.883</v>
      </c>
      <c r="L1162" s="37">
        <v>150.41899999999998</v>
      </c>
      <c r="M1162" s="37">
        <v>507.78200000000004</v>
      </c>
      <c r="N1162" s="37">
        <v>615.02600000000007</v>
      </c>
      <c r="O1162" s="37">
        <v>827.15800000000002</v>
      </c>
      <c r="P1162" s="37">
        <v>5670.3680000000004</v>
      </c>
      <c r="AJ1162" t="s">
        <v>177</v>
      </c>
      <c r="AK1162">
        <v>132.13300000000001</v>
      </c>
      <c r="AL1162">
        <v>70.470933333333335</v>
      </c>
      <c r="AM1162">
        <v>61.662066666666675</v>
      </c>
    </row>
    <row r="1163" spans="1:39" ht="12.75" customHeight="1" thickBot="1" x14ac:dyDescent="0.3">
      <c r="A1163" s="142">
        <v>5</v>
      </c>
      <c r="B1163" s="151" t="s">
        <v>25</v>
      </c>
      <c r="C1163" s="37" t="s">
        <v>26</v>
      </c>
      <c r="D1163" s="36">
        <v>115194.20800000001</v>
      </c>
      <c r="E1163" s="37">
        <v>99274.156000000017</v>
      </c>
      <c r="F1163" s="37">
        <v>100203.068</v>
      </c>
      <c r="G1163" s="37">
        <v>58411.053000000007</v>
      </c>
      <c r="H1163" s="37">
        <v>10384.095999999998</v>
      </c>
      <c r="I1163" s="37">
        <v>0</v>
      </c>
      <c r="J1163" s="37">
        <v>0</v>
      </c>
      <c r="K1163" s="37">
        <v>0</v>
      </c>
      <c r="L1163" s="37">
        <v>0</v>
      </c>
      <c r="M1163" s="37">
        <v>61207.250999999982</v>
      </c>
      <c r="N1163" s="36">
        <v>75591.563999999984</v>
      </c>
      <c r="O1163" s="37">
        <v>103452.52800000001</v>
      </c>
      <c r="P1163" s="37">
        <f t="shared" ref="P1163:P1169" si="42">SUM(D1163:O1163)</f>
        <v>623717.92400000012</v>
      </c>
      <c r="Q1163" s="20"/>
    </row>
    <row r="1164" spans="1:39" ht="12.75" customHeight="1" thickBot="1" x14ac:dyDescent="0.3">
      <c r="A1164" s="143"/>
      <c r="B1164" s="159"/>
      <c r="C1164" s="37" t="s">
        <v>27</v>
      </c>
      <c r="D1164" s="36">
        <v>22165.277000000002</v>
      </c>
      <c r="E1164" s="37">
        <v>20735.248</v>
      </c>
      <c r="F1164" s="37">
        <v>22165.277000000002</v>
      </c>
      <c r="G1164" s="37">
        <v>21450.255000000001</v>
      </c>
      <c r="H1164" s="37">
        <v>19798.064000000006</v>
      </c>
      <c r="I1164" s="37">
        <f>16048.727-61.66207-0.008</f>
        <v>15987.056930000001</v>
      </c>
      <c r="J1164" s="37">
        <v>17565.848000000002</v>
      </c>
      <c r="K1164" s="37">
        <v>18672.514999999999</v>
      </c>
      <c r="L1164" s="37">
        <v>19144.663999999997</v>
      </c>
      <c r="M1164" s="37">
        <v>22165.277000000002</v>
      </c>
      <c r="N1164" s="36">
        <v>21450.255000000001</v>
      </c>
      <c r="O1164" s="37">
        <v>22165.277000000002</v>
      </c>
      <c r="P1164" s="37">
        <f t="shared" si="42"/>
        <v>243465.01393000002</v>
      </c>
      <c r="Q1164" s="20"/>
    </row>
    <row r="1165" spans="1:39" ht="12.75" customHeight="1" thickBot="1" x14ac:dyDescent="0.3">
      <c r="A1165" s="143"/>
      <c r="B1165" s="159"/>
      <c r="C1165" s="37" t="s">
        <v>28</v>
      </c>
      <c r="D1165" s="37">
        <v>0</v>
      </c>
      <c r="E1165" s="37">
        <v>0</v>
      </c>
      <c r="F1165" s="37">
        <v>0</v>
      </c>
      <c r="G1165" s="37">
        <v>0</v>
      </c>
      <c r="H1165" s="37">
        <v>0</v>
      </c>
      <c r="I1165" s="37">
        <v>0</v>
      </c>
      <c r="J1165" s="37">
        <v>0</v>
      </c>
      <c r="K1165" s="37">
        <v>0</v>
      </c>
      <c r="L1165" s="37">
        <v>0</v>
      </c>
      <c r="M1165" s="37">
        <v>0</v>
      </c>
      <c r="N1165" s="37">
        <v>0</v>
      </c>
      <c r="O1165" s="37">
        <v>0</v>
      </c>
      <c r="P1165" s="37">
        <f t="shared" si="42"/>
        <v>0</v>
      </c>
      <c r="Q1165" s="20"/>
    </row>
    <row r="1166" spans="1:39" ht="12.75" customHeight="1" thickBot="1" x14ac:dyDescent="0.3">
      <c r="A1166" s="143"/>
      <c r="B1166" s="159"/>
      <c r="C1166" s="37" t="s">
        <v>29</v>
      </c>
      <c r="D1166" s="37">
        <v>0</v>
      </c>
      <c r="E1166" s="37">
        <v>0</v>
      </c>
      <c r="F1166" s="37">
        <v>0</v>
      </c>
      <c r="G1166" s="37">
        <v>0</v>
      </c>
      <c r="H1166" s="37">
        <v>0</v>
      </c>
      <c r="I1166" s="37">
        <v>0</v>
      </c>
      <c r="J1166" s="37">
        <v>0</v>
      </c>
      <c r="K1166" s="37">
        <v>0</v>
      </c>
      <c r="L1166" s="37">
        <v>0</v>
      </c>
      <c r="M1166" s="37">
        <v>0</v>
      </c>
      <c r="N1166" s="37">
        <v>0</v>
      </c>
      <c r="O1166" s="37">
        <v>0</v>
      </c>
      <c r="P1166" s="37">
        <f t="shared" si="42"/>
        <v>0</v>
      </c>
      <c r="Q1166" s="20"/>
    </row>
    <row r="1167" spans="1:39" ht="12.75" customHeight="1" thickBot="1" x14ac:dyDescent="0.3">
      <c r="A1167" s="143"/>
      <c r="B1167" s="159"/>
      <c r="C1167" s="37" t="s">
        <v>30</v>
      </c>
      <c r="D1167" s="37">
        <v>0</v>
      </c>
      <c r="E1167" s="37">
        <v>0</v>
      </c>
      <c r="F1167" s="37">
        <v>0</v>
      </c>
      <c r="G1167" s="37">
        <v>0</v>
      </c>
      <c r="H1167" s="37">
        <v>0</v>
      </c>
      <c r="I1167" s="37">
        <v>0</v>
      </c>
      <c r="J1167" s="37">
        <v>0</v>
      </c>
      <c r="K1167" s="37">
        <v>0</v>
      </c>
      <c r="L1167" s="37">
        <v>0</v>
      </c>
      <c r="M1167" s="37">
        <v>0</v>
      </c>
      <c r="N1167" s="37">
        <v>0</v>
      </c>
      <c r="O1167" s="37">
        <v>0</v>
      </c>
      <c r="P1167" s="37">
        <f t="shared" si="42"/>
        <v>0</v>
      </c>
      <c r="Q1167" s="20"/>
    </row>
    <row r="1168" spans="1:39" ht="12.75" customHeight="1" thickBot="1" x14ac:dyDescent="0.3">
      <c r="A1168" s="143"/>
      <c r="B1168" s="159"/>
      <c r="C1168" s="37" t="s">
        <v>31</v>
      </c>
      <c r="D1168" s="36">
        <v>137359.48499999999</v>
      </c>
      <c r="E1168" s="37">
        <v>120009.40400000001</v>
      </c>
      <c r="F1168" s="37">
        <v>122368.34499999999</v>
      </c>
      <c r="G1168" s="37">
        <v>79861.307999999975</v>
      </c>
      <c r="H1168" s="37">
        <v>30182.16</v>
      </c>
      <c r="I1168" s="37">
        <f>SUM(I1163:I1167)</f>
        <v>15987.056930000001</v>
      </c>
      <c r="J1168" s="37">
        <v>17565.848000000002</v>
      </c>
      <c r="K1168" s="37">
        <v>18672.514999999999</v>
      </c>
      <c r="L1168" s="37">
        <v>19144.663999999997</v>
      </c>
      <c r="M1168" s="37">
        <v>83372.528000000006</v>
      </c>
      <c r="N1168" s="36">
        <v>97041.819000000003</v>
      </c>
      <c r="O1168" s="37">
        <v>125617.80499999999</v>
      </c>
      <c r="P1168" s="37">
        <f t="shared" si="42"/>
        <v>867182.93793000001</v>
      </c>
      <c r="Q1168" s="20"/>
      <c r="AJ1168" t="s">
        <v>157</v>
      </c>
      <c r="AK1168">
        <v>14.842000000000001</v>
      </c>
      <c r="AL1168">
        <v>7.9157333333333337</v>
      </c>
      <c r="AM1168">
        <v>6.9262666666666668</v>
      </c>
    </row>
    <row r="1169" spans="1:39" ht="12.75" customHeight="1" thickBot="1" x14ac:dyDescent="0.3">
      <c r="A1169" s="142">
        <v>6</v>
      </c>
      <c r="B1169" s="151" t="s">
        <v>1</v>
      </c>
      <c r="C1169" s="37" t="s">
        <v>26</v>
      </c>
      <c r="D1169" s="36">
        <v>36848.415000000001</v>
      </c>
      <c r="E1169" s="37">
        <v>31758.241999999995</v>
      </c>
      <c r="F1169" s="37">
        <v>32048.101999999995</v>
      </c>
      <c r="G1169" s="37">
        <v>18683.989000000001</v>
      </c>
      <c r="H1169" s="37">
        <v>3318.8009999999999</v>
      </c>
      <c r="I1169" s="37">
        <v>0</v>
      </c>
      <c r="J1169" s="37">
        <v>0</v>
      </c>
      <c r="K1169" s="37">
        <v>0</v>
      </c>
      <c r="L1169" s="37">
        <v>0</v>
      </c>
      <c r="M1169" s="37">
        <v>19559.329999999998</v>
      </c>
      <c r="N1169" s="36">
        <v>24158.732000000004</v>
      </c>
      <c r="O1169" s="37">
        <v>33062.591000000008</v>
      </c>
      <c r="P1169" s="37">
        <f t="shared" si="42"/>
        <v>199438.20199999999</v>
      </c>
      <c r="Q1169" s="20"/>
    </row>
    <row r="1170" spans="1:39" ht="12.75" customHeight="1" thickBot="1" x14ac:dyDescent="0.3">
      <c r="A1170" s="143"/>
      <c r="B1170" s="159"/>
      <c r="C1170" s="37" t="s">
        <v>27</v>
      </c>
      <c r="D1170" s="36">
        <v>6502.8759999999984</v>
      </c>
      <c r="E1170" s="37">
        <v>6083.331000000001</v>
      </c>
      <c r="F1170" s="37">
        <v>6502.8759999999984</v>
      </c>
      <c r="G1170" s="37">
        <v>6293.098</v>
      </c>
      <c r="H1170" s="37">
        <v>6438.2749999999996</v>
      </c>
      <c r="I1170" s="37">
        <f>6043.666-6.926267</f>
        <v>6036.7397330000003</v>
      </c>
      <c r="J1170" s="37">
        <v>6017.268</v>
      </c>
      <c r="K1170" s="37">
        <v>4556.0400000000009</v>
      </c>
      <c r="L1170" s="37">
        <v>6210.4939999999997</v>
      </c>
      <c r="M1170" s="37">
        <v>6502.8759999999984</v>
      </c>
      <c r="N1170" s="37">
        <v>6293.098</v>
      </c>
      <c r="O1170" s="37">
        <v>6502.8759999999984</v>
      </c>
      <c r="P1170" s="37">
        <f>SUM(D1170:O1170)</f>
        <v>73939.847733000002</v>
      </c>
      <c r="Q1170" s="20"/>
    </row>
    <row r="1171" spans="1:39" ht="12.75" customHeight="1" thickBot="1" x14ac:dyDescent="0.3">
      <c r="A1171" s="143"/>
      <c r="B1171" s="159"/>
      <c r="C1171" s="37" t="s">
        <v>28</v>
      </c>
      <c r="D1171" s="37">
        <v>0</v>
      </c>
      <c r="E1171" s="37">
        <v>0</v>
      </c>
      <c r="F1171" s="37">
        <v>0</v>
      </c>
      <c r="G1171" s="37">
        <v>0</v>
      </c>
      <c r="H1171" s="37">
        <v>0</v>
      </c>
      <c r="I1171" s="37">
        <v>0</v>
      </c>
      <c r="J1171" s="37">
        <v>0</v>
      </c>
      <c r="K1171" s="37">
        <v>0</v>
      </c>
      <c r="L1171" s="37">
        <v>0</v>
      </c>
      <c r="M1171" s="37">
        <v>0</v>
      </c>
      <c r="N1171" s="37">
        <v>0</v>
      </c>
      <c r="O1171" s="37">
        <v>0</v>
      </c>
      <c r="P1171" s="37">
        <f>SUM(D1171:O1171)</f>
        <v>0</v>
      </c>
      <c r="Q1171" s="20"/>
    </row>
    <row r="1172" spans="1:39" ht="12.75" customHeight="1" thickBot="1" x14ac:dyDescent="0.3">
      <c r="A1172" s="143"/>
      <c r="B1172" s="159"/>
      <c r="C1172" s="37" t="s">
        <v>29</v>
      </c>
      <c r="D1172" s="37">
        <v>0</v>
      </c>
      <c r="E1172" s="37">
        <v>0</v>
      </c>
      <c r="F1172" s="37">
        <v>0</v>
      </c>
      <c r="G1172" s="37">
        <v>0</v>
      </c>
      <c r="H1172" s="37">
        <v>0</v>
      </c>
      <c r="I1172" s="37">
        <v>0</v>
      </c>
      <c r="J1172" s="37">
        <v>0</v>
      </c>
      <c r="K1172" s="37">
        <v>0</v>
      </c>
      <c r="L1172" s="37">
        <v>0</v>
      </c>
      <c r="M1172" s="37">
        <v>0</v>
      </c>
      <c r="N1172" s="37">
        <v>0</v>
      </c>
      <c r="O1172" s="37">
        <v>0</v>
      </c>
      <c r="P1172" s="37">
        <f>SUM(D1172:O1172)</f>
        <v>0</v>
      </c>
      <c r="Q1172" s="20"/>
    </row>
    <row r="1173" spans="1:39" ht="12.75" customHeight="1" thickBot="1" x14ac:dyDescent="0.3">
      <c r="A1173" s="143"/>
      <c r="B1173" s="159"/>
      <c r="C1173" s="37" t="s">
        <v>30</v>
      </c>
      <c r="D1173" s="37">
        <v>1.583</v>
      </c>
      <c r="E1173" s="37">
        <v>1.3640000000000001</v>
      </c>
      <c r="F1173" s="37">
        <v>1.377</v>
      </c>
      <c r="G1173" s="37">
        <v>0.80300000000000005</v>
      </c>
      <c r="H1173" s="37">
        <v>0.14299999999999999</v>
      </c>
      <c r="I1173" s="37">
        <v>0</v>
      </c>
      <c r="J1173" s="37">
        <v>0</v>
      </c>
      <c r="K1173" s="37">
        <v>0</v>
      </c>
      <c r="L1173" s="37">
        <v>0</v>
      </c>
      <c r="M1173" s="37">
        <v>0.84</v>
      </c>
      <c r="N1173" s="37">
        <v>1.038</v>
      </c>
      <c r="O1173" s="37">
        <v>1.42</v>
      </c>
      <c r="P1173" s="37">
        <f>SUM(D1173:O1173)</f>
        <v>8.5679999999999996</v>
      </c>
      <c r="Q1173" s="20"/>
    </row>
    <row r="1174" spans="1:39" ht="12.75" customHeight="1" thickBot="1" x14ac:dyDescent="0.3">
      <c r="A1174" s="143"/>
      <c r="B1174" s="159"/>
      <c r="C1174" s="37" t="s">
        <v>31</v>
      </c>
      <c r="D1174" s="36">
        <v>43352.873999999996</v>
      </c>
      <c r="E1174" s="37">
        <v>37842.936999999998</v>
      </c>
      <c r="F1174" s="37">
        <v>38552.354999999981</v>
      </c>
      <c r="G1174" s="37">
        <v>24977.889999999996</v>
      </c>
      <c r="H1174" s="37">
        <v>9757.2189999999991</v>
      </c>
      <c r="I1174" s="37">
        <f>SUM(I1169:I1173)</f>
        <v>6036.7397330000003</v>
      </c>
      <c r="J1174" s="37">
        <v>6017.268</v>
      </c>
      <c r="K1174" s="37">
        <v>4556.0400000000009</v>
      </c>
      <c r="L1174" s="37">
        <v>6210.4939999999997</v>
      </c>
      <c r="M1174" s="37">
        <v>26063.046000000002</v>
      </c>
      <c r="N1174" s="36">
        <v>30452.868000000006</v>
      </c>
      <c r="O1174" s="37">
        <v>39566.88700000001</v>
      </c>
      <c r="P1174" s="37">
        <f>SUM(D1174:O1174)</f>
        <v>273386.61773300002</v>
      </c>
      <c r="Q1174" s="20"/>
    </row>
    <row r="1175" spans="1:39" ht="12.75" customHeight="1" thickBot="1" x14ac:dyDescent="0.3">
      <c r="A1175" s="142">
        <v>7</v>
      </c>
      <c r="B1175" s="151" t="s">
        <v>46</v>
      </c>
      <c r="C1175" s="37" t="s">
        <v>26</v>
      </c>
      <c r="D1175" s="36">
        <v>7897.2170000000006</v>
      </c>
      <c r="E1175" s="37">
        <v>6782.4970000000003</v>
      </c>
      <c r="F1175" s="37">
        <v>6828.3270000000011</v>
      </c>
      <c r="G1175" s="37">
        <v>3858.7070000000003</v>
      </c>
      <c r="H1175" s="37">
        <v>658.77100000000019</v>
      </c>
      <c r="I1175" s="37">
        <v>0</v>
      </c>
      <c r="J1175" s="37">
        <v>0</v>
      </c>
      <c r="K1175" s="37">
        <v>0</v>
      </c>
      <c r="L1175" s="37">
        <v>0</v>
      </c>
      <c r="M1175" s="37">
        <v>4034.3419999999996</v>
      </c>
      <c r="N1175" s="36">
        <v>5066.8330000000005</v>
      </c>
      <c r="O1175" s="37">
        <v>7037.8049999999985</v>
      </c>
      <c r="P1175" s="37">
        <v>42164.498999999996</v>
      </c>
      <c r="Q1175" s="20"/>
      <c r="R1175" s="40"/>
      <c r="S1175" s="3" t="s">
        <v>71</v>
      </c>
      <c r="U1175"/>
      <c r="V1175" s="24"/>
      <c r="W1175" s="31" t="s">
        <v>72</v>
      </c>
      <c r="X1175" s="1"/>
      <c r="Y1175" s="1"/>
      <c r="Z1175" s="1"/>
    </row>
    <row r="1176" spans="1:39" ht="12.75" customHeight="1" thickBot="1" x14ac:dyDescent="0.3">
      <c r="A1176" s="143"/>
      <c r="B1176" s="159"/>
      <c r="C1176" s="37" t="s">
        <v>27</v>
      </c>
      <c r="D1176" s="37">
        <v>993.096</v>
      </c>
      <c r="E1176" s="37">
        <v>929.03200000000004</v>
      </c>
      <c r="F1176" s="37">
        <v>993.096</v>
      </c>
      <c r="G1176" s="37">
        <v>961.06699999999989</v>
      </c>
      <c r="H1176" s="37">
        <v>976.55099999999993</v>
      </c>
      <c r="I1176" s="37">
        <v>824.46</v>
      </c>
      <c r="J1176" s="37">
        <v>843.42900000000009</v>
      </c>
      <c r="K1176" s="37">
        <v>811.3900000000001</v>
      </c>
      <c r="L1176" s="37">
        <v>939.71600000000012</v>
      </c>
      <c r="M1176" s="37">
        <v>992.91000000000008</v>
      </c>
      <c r="N1176" s="37">
        <v>960.88699999999994</v>
      </c>
      <c r="O1176" s="37">
        <v>992.91000000000008</v>
      </c>
      <c r="P1176" s="37">
        <v>11218.543999999996</v>
      </c>
      <c r="Q1176" s="20"/>
      <c r="U1176"/>
      <c r="V1176" s="25" t="s">
        <v>73</v>
      </c>
      <c r="W1176" s="32">
        <v>4.8600000000000003</v>
      </c>
      <c r="X1176" s="4"/>
      <c r="Y1176" s="5">
        <v>91.522765814268496</v>
      </c>
      <c r="Z1176" s="5">
        <v>1360.11</v>
      </c>
    </row>
    <row r="1177" spans="1:39" ht="12.75" customHeight="1" thickBot="1" x14ac:dyDescent="0.3">
      <c r="A1177" s="143"/>
      <c r="B1177" s="159"/>
      <c r="C1177" s="37" t="s">
        <v>28</v>
      </c>
      <c r="D1177" s="37">
        <v>467.89599999999996</v>
      </c>
      <c r="E1177" s="37">
        <v>393.69399999999996</v>
      </c>
      <c r="F1177" s="37">
        <v>390.16200000000003</v>
      </c>
      <c r="G1177" s="37">
        <v>177.63</v>
      </c>
      <c r="H1177" s="37">
        <v>20.445</v>
      </c>
      <c r="I1177" s="37">
        <v>0</v>
      </c>
      <c r="J1177" s="37">
        <v>0</v>
      </c>
      <c r="K1177" s="37">
        <v>0</v>
      </c>
      <c r="L1177" s="37">
        <v>0</v>
      </c>
      <c r="M1177" s="37">
        <v>187.642</v>
      </c>
      <c r="N1177" s="37">
        <v>266.31600000000003</v>
      </c>
      <c r="O1177" s="37">
        <v>406.52599999999995</v>
      </c>
      <c r="P1177" s="37">
        <v>2310.3109999999997</v>
      </c>
      <c r="Q1177" s="20"/>
      <c r="U1177"/>
      <c r="V1177" s="25" t="s">
        <v>74</v>
      </c>
      <c r="W1177" s="32">
        <v>8.5760000000000005</v>
      </c>
      <c r="X1177" s="4"/>
      <c r="Y1177" s="5">
        <v>161.52124899055343</v>
      </c>
      <c r="Z1177" s="5">
        <v>2400.1799999999998</v>
      </c>
    </row>
    <row r="1178" spans="1:39" ht="12.75" customHeight="1" thickBot="1" x14ac:dyDescent="0.3">
      <c r="A1178" s="143"/>
      <c r="B1178" s="159"/>
      <c r="C1178" s="37" t="s">
        <v>29</v>
      </c>
      <c r="D1178" s="37">
        <v>0</v>
      </c>
      <c r="E1178" s="37">
        <v>0</v>
      </c>
      <c r="F1178" s="37">
        <v>0</v>
      </c>
      <c r="G1178" s="37">
        <v>0</v>
      </c>
      <c r="H1178" s="37">
        <v>0</v>
      </c>
      <c r="I1178" s="37">
        <v>0</v>
      </c>
      <c r="J1178" s="37">
        <v>0</v>
      </c>
      <c r="K1178" s="37">
        <v>0</v>
      </c>
      <c r="L1178" s="37">
        <v>0</v>
      </c>
      <c r="M1178" s="37">
        <v>0</v>
      </c>
      <c r="N1178" s="37">
        <v>0</v>
      </c>
      <c r="O1178" s="37">
        <v>0</v>
      </c>
      <c r="P1178" s="37">
        <v>0</v>
      </c>
      <c r="Q1178" s="20"/>
      <c r="U1178"/>
      <c r="V1178" s="25"/>
      <c r="W1178" s="32" t="s">
        <v>75</v>
      </c>
      <c r="X1178" s="4" t="s">
        <v>76</v>
      </c>
      <c r="Y1178" s="33" t="s">
        <v>77</v>
      </c>
      <c r="Z1178" s="34"/>
    </row>
    <row r="1179" spans="1:39" ht="12.75" customHeight="1" thickBot="1" x14ac:dyDescent="0.3">
      <c r="A1179" s="143"/>
      <c r="B1179" s="159"/>
      <c r="C1179" s="37" t="s">
        <v>30</v>
      </c>
      <c r="D1179" s="37">
        <v>261.392</v>
      </c>
      <c r="E1179" s="37">
        <v>224.39600000000002</v>
      </c>
      <c r="F1179" s="37">
        <v>225.845</v>
      </c>
      <c r="G1179" s="37">
        <v>127.14200000000001</v>
      </c>
      <c r="H1179" s="37">
        <v>21.602000000000004</v>
      </c>
      <c r="I1179" s="37">
        <v>0</v>
      </c>
      <c r="J1179" s="37">
        <v>0</v>
      </c>
      <c r="K1179" s="37">
        <v>0</v>
      </c>
      <c r="L1179" s="37">
        <v>0</v>
      </c>
      <c r="M1179" s="37">
        <v>133.03299999999999</v>
      </c>
      <c r="N1179" s="37">
        <v>167.41800000000001</v>
      </c>
      <c r="O1179" s="37">
        <v>232.96200000000002</v>
      </c>
      <c r="P1179" s="37">
        <v>1393.7899999999997</v>
      </c>
      <c r="Q1179" s="20"/>
    </row>
    <row r="1180" spans="1:39" ht="12.75" customHeight="1" thickBot="1" x14ac:dyDescent="0.3">
      <c r="A1180" s="143"/>
      <c r="B1180" s="159"/>
      <c r="C1180" s="37" t="s">
        <v>31</v>
      </c>
      <c r="D1180" s="36">
        <v>9619.6010000000024</v>
      </c>
      <c r="E1180" s="37">
        <v>8329.6189999999988</v>
      </c>
      <c r="F1180" s="37">
        <v>8437.4299999999985</v>
      </c>
      <c r="G1180" s="37">
        <v>5124.5459999999994</v>
      </c>
      <c r="H1180" s="37">
        <v>1677.3689999999999</v>
      </c>
      <c r="I1180" s="37">
        <v>824.46</v>
      </c>
      <c r="J1180" s="37">
        <v>843.42900000000009</v>
      </c>
      <c r="K1180" s="37">
        <v>811.3900000000001</v>
      </c>
      <c r="L1180" s="37">
        <v>939.71600000000012</v>
      </c>
      <c r="M1180" s="37">
        <v>5347.9270000000006</v>
      </c>
      <c r="N1180" s="36">
        <v>6461.4539999999988</v>
      </c>
      <c r="O1180" s="37">
        <v>8670.2030000000013</v>
      </c>
      <c r="P1180" s="37">
        <v>57087.143999999993</v>
      </c>
      <c r="Q1180" s="20"/>
      <c r="AJ1180" t="s">
        <v>159</v>
      </c>
      <c r="AK1180">
        <v>3.5609999999999999</v>
      </c>
      <c r="AL1180">
        <v>1.8992</v>
      </c>
      <c r="AM1180">
        <v>1.6617999999999999</v>
      </c>
    </row>
    <row r="1181" spans="1:39" ht="12.75" customHeight="1" thickBot="1" x14ac:dyDescent="0.3">
      <c r="A1181" s="142">
        <v>8</v>
      </c>
      <c r="B1181" s="151" t="s">
        <v>33</v>
      </c>
      <c r="C1181" s="37" t="s">
        <v>26</v>
      </c>
      <c r="D1181" s="37">
        <v>7361.393</v>
      </c>
      <c r="E1181" s="37">
        <v>6299.9989999999989</v>
      </c>
      <c r="F1181" s="37">
        <v>6306.5249999999996</v>
      </c>
      <c r="G1181" s="37">
        <v>3352.9179999999997</v>
      </c>
      <c r="H1181" s="37">
        <v>521.75200000000018</v>
      </c>
      <c r="I1181" s="37">
        <v>0</v>
      </c>
      <c r="J1181" s="37">
        <v>0</v>
      </c>
      <c r="K1181" s="37">
        <v>0</v>
      </c>
      <c r="L1181" s="37">
        <v>1.796</v>
      </c>
      <c r="M1181" s="37">
        <v>3521.134</v>
      </c>
      <c r="N1181" s="37">
        <v>4576.7849999999999</v>
      </c>
      <c r="O1181" s="37">
        <v>6535.4700000000012</v>
      </c>
      <c r="P1181" s="37">
        <v>38477.771999999997</v>
      </c>
      <c r="Q1181" s="20"/>
    </row>
    <row r="1182" spans="1:39" ht="12.75" customHeight="1" thickBot="1" x14ac:dyDescent="0.3">
      <c r="A1182" s="143"/>
      <c r="B1182" s="159"/>
      <c r="C1182" s="37" t="s">
        <v>27</v>
      </c>
      <c r="D1182" s="37">
        <v>208.22499999999999</v>
      </c>
      <c r="E1182" s="37">
        <v>194.78900000000004</v>
      </c>
      <c r="F1182" s="37">
        <v>208.22499999999999</v>
      </c>
      <c r="G1182" s="37">
        <v>201.50799999999998</v>
      </c>
      <c r="H1182" s="37">
        <v>204.11799999999999</v>
      </c>
      <c r="I1182" s="37">
        <v>194.67299999999997</v>
      </c>
      <c r="J1182" s="37">
        <v>188.203</v>
      </c>
      <c r="K1182" s="37">
        <v>160.13800000000001</v>
      </c>
      <c r="L1182" s="37">
        <v>196.64999999999998</v>
      </c>
      <c r="M1182" s="37">
        <v>208.22499999999999</v>
      </c>
      <c r="N1182" s="37">
        <v>201.50799999999998</v>
      </c>
      <c r="O1182" s="37">
        <v>208.22499999999999</v>
      </c>
      <c r="P1182" s="37">
        <v>2374.4870000000005</v>
      </c>
      <c r="Q1182" s="20"/>
      <c r="AM1182">
        <v>70.250133333333338</v>
      </c>
    </row>
    <row r="1183" spans="1:39" ht="12.75" customHeight="1" thickBot="1" x14ac:dyDescent="0.3">
      <c r="A1183" s="143"/>
      <c r="B1183" s="159"/>
      <c r="C1183" s="37" t="s">
        <v>28</v>
      </c>
      <c r="D1183" s="37">
        <v>0</v>
      </c>
      <c r="E1183" s="37">
        <v>0</v>
      </c>
      <c r="F1183" s="37">
        <v>0</v>
      </c>
      <c r="G1183" s="37">
        <v>0</v>
      </c>
      <c r="H1183" s="37">
        <v>0</v>
      </c>
      <c r="I1183" s="37">
        <v>0</v>
      </c>
      <c r="J1183" s="37">
        <v>0</v>
      </c>
      <c r="K1183" s="37">
        <v>0</v>
      </c>
      <c r="L1183" s="37">
        <v>0</v>
      </c>
      <c r="M1183" s="37">
        <v>0</v>
      </c>
      <c r="N1183" s="37">
        <v>0</v>
      </c>
      <c r="O1183" s="37">
        <v>0</v>
      </c>
      <c r="P1183" s="37">
        <v>0</v>
      </c>
      <c r="Q1183" s="20"/>
    </row>
    <row r="1184" spans="1:39" ht="12.75" customHeight="1" thickBot="1" x14ac:dyDescent="0.3">
      <c r="A1184" s="143"/>
      <c r="B1184" s="159"/>
      <c r="C1184" s="37" t="s">
        <v>29</v>
      </c>
      <c r="D1184" s="37">
        <v>188.62200000000001</v>
      </c>
      <c r="E1184" s="37">
        <v>176.453</v>
      </c>
      <c r="F1184" s="37">
        <v>188.62200000000001</v>
      </c>
      <c r="G1184" s="37">
        <v>182.53700000000001</v>
      </c>
      <c r="H1184" s="37">
        <v>188.62200000000001</v>
      </c>
      <c r="I1184" s="37">
        <v>182.53700000000001</v>
      </c>
      <c r="J1184" s="37">
        <v>103.438</v>
      </c>
      <c r="K1184" s="37">
        <v>188.62200000000001</v>
      </c>
      <c r="L1184" s="37">
        <v>182.53700000000001</v>
      </c>
      <c r="M1184" s="37">
        <v>188.62200000000001</v>
      </c>
      <c r="N1184" s="37">
        <v>182.53700000000001</v>
      </c>
      <c r="O1184" s="37">
        <v>188.62200000000001</v>
      </c>
      <c r="P1184" s="37">
        <v>2141.7710000000002</v>
      </c>
      <c r="Q1184" s="20"/>
    </row>
    <row r="1185" spans="1:36" ht="12.75" customHeight="1" thickBot="1" x14ac:dyDescent="0.3">
      <c r="A1185" s="143"/>
      <c r="B1185" s="159"/>
      <c r="C1185" s="37" t="s">
        <v>30</v>
      </c>
      <c r="D1185" s="37">
        <v>292.89600000000002</v>
      </c>
      <c r="E1185" s="37">
        <v>251.857</v>
      </c>
      <c r="F1185" s="39">
        <v>252.61600000000007</v>
      </c>
      <c r="G1185" s="37">
        <v>136.27699999999996</v>
      </c>
      <c r="H1185" s="37">
        <v>25.971999999999994</v>
      </c>
      <c r="I1185" s="37">
        <v>5.476</v>
      </c>
      <c r="J1185" s="37">
        <v>3.1040000000000001</v>
      </c>
      <c r="K1185" s="37">
        <v>5.6589999999999998</v>
      </c>
      <c r="L1185" s="37">
        <v>5.476</v>
      </c>
      <c r="M1185" s="37">
        <v>143.03499999999994</v>
      </c>
      <c r="N1185" s="37">
        <v>184.26400000000004</v>
      </c>
      <c r="O1185" s="37">
        <v>261.47300000000001</v>
      </c>
      <c r="P1185" s="37">
        <v>1568.1049999999998</v>
      </c>
      <c r="Q1185" s="20"/>
      <c r="R1185" s="6" t="s">
        <v>78</v>
      </c>
    </row>
    <row r="1186" spans="1:36" ht="12.75" customHeight="1" thickBot="1" x14ac:dyDescent="0.3">
      <c r="A1186" s="143"/>
      <c r="B1186" s="159"/>
      <c r="C1186" s="37" t="s">
        <v>31</v>
      </c>
      <c r="D1186" s="37">
        <v>8051.1359999999995</v>
      </c>
      <c r="E1186" s="37">
        <v>6923.098</v>
      </c>
      <c r="F1186" s="37">
        <v>6955.9879999999994</v>
      </c>
      <c r="G1186" s="37">
        <v>3873.2400000000007</v>
      </c>
      <c r="H1186" s="37">
        <v>940.46400000000017</v>
      </c>
      <c r="I1186" s="37">
        <v>382.68599999999998</v>
      </c>
      <c r="J1186" s="37">
        <v>294.745</v>
      </c>
      <c r="K1186" s="37">
        <v>354.41899999999998</v>
      </c>
      <c r="L1186" s="37">
        <v>386.459</v>
      </c>
      <c r="M1186" s="37">
        <v>4061.0160000000005</v>
      </c>
      <c r="N1186" s="37">
        <v>5145.0940000000001</v>
      </c>
      <c r="O1186" s="37">
        <v>7193.7900000000009</v>
      </c>
      <c r="P1186" s="37">
        <v>44562.135000000009</v>
      </c>
      <c r="Q1186" s="20"/>
    </row>
    <row r="1187" spans="1:36" ht="12.75" customHeight="1" thickBot="1" x14ac:dyDescent="0.3">
      <c r="A1187" s="142">
        <v>9</v>
      </c>
      <c r="B1187" s="151" t="s">
        <v>35</v>
      </c>
      <c r="C1187" s="37" t="s">
        <v>26</v>
      </c>
      <c r="D1187" s="73">
        <v>30866.991000000002</v>
      </c>
      <c r="E1187" s="37">
        <v>26330.738999999998</v>
      </c>
      <c r="F1187" s="37">
        <v>26251.452999999998</v>
      </c>
      <c r="G1187" s="37">
        <v>13758.403</v>
      </c>
      <c r="H1187" s="37">
        <v>2086.6360000000004</v>
      </c>
      <c r="I1187" s="37">
        <v>0</v>
      </c>
      <c r="J1187" s="37">
        <v>0</v>
      </c>
      <c r="K1187" s="37">
        <v>0</v>
      </c>
      <c r="L1187" s="37">
        <v>8.4269999999999996</v>
      </c>
      <c r="M1187" s="37">
        <v>14458.459999999997</v>
      </c>
      <c r="N1187" s="37">
        <v>18997.122000000003</v>
      </c>
      <c r="O1187" s="37">
        <v>27275.135999999995</v>
      </c>
      <c r="P1187" s="37">
        <v>160033.36700000003</v>
      </c>
    </row>
    <row r="1188" spans="1:36" ht="12.75" customHeight="1" thickBot="1" x14ac:dyDescent="0.3">
      <c r="A1188" s="143"/>
      <c r="B1188" s="159"/>
      <c r="C1188" s="37" t="s">
        <v>27</v>
      </c>
      <c r="D1188" s="37">
        <v>1372.8310000000001</v>
      </c>
      <c r="E1188" s="37">
        <v>1284.2410000000002</v>
      </c>
      <c r="F1188" s="37">
        <v>1372.8310000000001</v>
      </c>
      <c r="G1188" s="37">
        <v>1328.5059999999999</v>
      </c>
      <c r="H1188" s="37">
        <v>1324.9740000000002</v>
      </c>
      <c r="I1188" s="73">
        <v>1175.4702</v>
      </c>
      <c r="J1188" s="37">
        <v>1193.8320000000001</v>
      </c>
      <c r="K1188" s="37">
        <v>1131.7120000000002</v>
      </c>
      <c r="L1188" s="37">
        <v>1269.4479999999999</v>
      </c>
      <c r="M1188" s="37">
        <v>1372.8310000000001</v>
      </c>
      <c r="N1188" s="37">
        <v>1328.5059999999999</v>
      </c>
      <c r="O1188" s="37">
        <v>1372.8310000000001</v>
      </c>
      <c r="P1188" s="37">
        <v>15528.013199999999</v>
      </c>
    </row>
    <row r="1189" spans="1:36" ht="12.75" customHeight="1" thickBot="1" x14ac:dyDescent="0.3">
      <c r="A1189" s="143"/>
      <c r="B1189" s="159"/>
      <c r="C1189" s="37" t="s">
        <v>28</v>
      </c>
      <c r="D1189" s="37">
        <v>11234.893999999998</v>
      </c>
      <c r="E1189" s="37">
        <v>9599.7110000000011</v>
      </c>
      <c r="F1189" s="37">
        <v>9627.107</v>
      </c>
      <c r="G1189" s="37">
        <v>5181.0889999999999</v>
      </c>
      <c r="H1189" s="37">
        <v>824.76700000000005</v>
      </c>
      <c r="I1189" s="37">
        <v>0</v>
      </c>
      <c r="J1189" s="37">
        <v>0</v>
      </c>
      <c r="K1189" s="37">
        <v>0</v>
      </c>
      <c r="L1189" s="37">
        <v>0</v>
      </c>
      <c r="M1189" s="37">
        <v>5438.4090000000015</v>
      </c>
      <c r="N1189" s="37">
        <v>7015.433</v>
      </c>
      <c r="O1189" s="37">
        <v>9965.5920000000006</v>
      </c>
      <c r="P1189" s="37">
        <v>58887.002</v>
      </c>
    </row>
    <row r="1190" spans="1:36" ht="12.75" customHeight="1" thickBot="1" x14ac:dyDescent="0.3">
      <c r="A1190" s="143"/>
      <c r="B1190" s="159"/>
      <c r="C1190" s="37" t="s">
        <v>29</v>
      </c>
      <c r="D1190" s="37">
        <v>1403.925</v>
      </c>
      <c r="E1190" s="37">
        <v>1312.6320000000001</v>
      </c>
      <c r="F1190" s="37">
        <v>1399.578</v>
      </c>
      <c r="G1190" s="37">
        <v>1348.9850000000001</v>
      </c>
      <c r="H1190" s="37">
        <v>1999.89</v>
      </c>
      <c r="I1190" s="37">
        <v>1160.499</v>
      </c>
      <c r="J1190" s="37">
        <v>1999.3050000000001</v>
      </c>
      <c r="K1190" s="37">
        <v>1870.7049999999999</v>
      </c>
      <c r="L1190" s="37">
        <v>1935.5340000000001</v>
      </c>
      <c r="M1190" s="37">
        <v>2007.9440000000002</v>
      </c>
      <c r="N1190" s="37">
        <v>1353.2539999999999</v>
      </c>
      <c r="O1190" s="37">
        <v>1401.8140000000001</v>
      </c>
      <c r="P1190" s="37">
        <v>19194.065000000002</v>
      </c>
    </row>
    <row r="1191" spans="1:36" ht="12.75" customHeight="1" thickBot="1" x14ac:dyDescent="0.3">
      <c r="A1191" s="143"/>
      <c r="B1191" s="159"/>
      <c r="C1191" s="37" t="s">
        <v>30</v>
      </c>
      <c r="D1191" s="37">
        <v>1063.758</v>
      </c>
      <c r="E1191" s="37">
        <v>903.52800000000002</v>
      </c>
      <c r="F1191" s="37">
        <v>901.44200000000012</v>
      </c>
      <c r="G1191" s="37">
        <v>455.839</v>
      </c>
      <c r="H1191" s="37">
        <v>66.405999999999992</v>
      </c>
      <c r="I1191" s="37">
        <v>1.2490000000000001</v>
      </c>
      <c r="J1191" s="37">
        <v>1.29</v>
      </c>
      <c r="K1191" s="37">
        <v>0.70799999999999996</v>
      </c>
      <c r="L1191" s="37">
        <v>1.2490000000000001</v>
      </c>
      <c r="M1191" s="37">
        <v>479.55</v>
      </c>
      <c r="N1191" s="37">
        <v>640.90599999999995</v>
      </c>
      <c r="O1191" s="37">
        <v>935.83199999999999</v>
      </c>
      <c r="P1191" s="37">
        <v>5451.7569999999996</v>
      </c>
    </row>
    <row r="1192" spans="1:36" ht="12.75" customHeight="1" thickBot="1" x14ac:dyDescent="0.3">
      <c r="A1192" s="143"/>
      <c r="B1192" s="159"/>
      <c r="C1192" s="37" t="s">
        <v>31</v>
      </c>
      <c r="D1192" s="73">
        <f>D1187+D1188+D1189+D1190+D1191</f>
        <v>45942.399000000005</v>
      </c>
      <c r="E1192" s="37">
        <f t="shared" ref="E1192:O1192" si="43">E1187+E1188+E1189+E1190+E1191</f>
        <v>39430.850999999995</v>
      </c>
      <c r="F1192" s="37">
        <f t="shared" si="43"/>
        <v>39552.411000000007</v>
      </c>
      <c r="G1192" s="37">
        <f t="shared" si="43"/>
        <v>22072.822</v>
      </c>
      <c r="H1192" s="37">
        <f t="shared" si="43"/>
        <v>6302.6730000000007</v>
      </c>
      <c r="I1192" s="37">
        <f t="shared" si="43"/>
        <v>2337.2181999999998</v>
      </c>
      <c r="J1192" s="37">
        <f t="shared" si="43"/>
        <v>3194.4270000000001</v>
      </c>
      <c r="K1192" s="37">
        <f t="shared" si="43"/>
        <v>3003.1250000000005</v>
      </c>
      <c r="L1192" s="37">
        <f t="shared" si="43"/>
        <v>3214.6579999999994</v>
      </c>
      <c r="M1192" s="37">
        <f t="shared" si="43"/>
        <v>23757.193999999996</v>
      </c>
      <c r="N1192" s="37">
        <f t="shared" si="43"/>
        <v>29335.221000000005</v>
      </c>
      <c r="O1192" s="37">
        <f t="shared" si="43"/>
        <v>40951.204999999994</v>
      </c>
      <c r="P1192" s="37">
        <v>259094.20420000001</v>
      </c>
    </row>
    <row r="1193" spans="1:36" ht="12.75" customHeight="1" thickBot="1" x14ac:dyDescent="0.3">
      <c r="A1193" s="138" t="s">
        <v>36</v>
      </c>
      <c r="B1193" s="139"/>
      <c r="C1193" s="37" t="s">
        <v>26</v>
      </c>
      <c r="D1193" s="73">
        <f>D1139+D1145+D1151+D1157+D1163+D1169+D1175+D1181+D1187</f>
        <v>212551.28000000003</v>
      </c>
      <c r="E1193" s="37">
        <f t="shared" ref="E1193:P1193" si="44">E1139+E1145+E1151+E1157+E1163+E1169+E1175+E1181+E1187</f>
        <v>182788.83400000003</v>
      </c>
      <c r="F1193" s="37">
        <f t="shared" si="44"/>
        <v>184046.61399999997</v>
      </c>
      <c r="G1193" s="37">
        <f t="shared" si="44"/>
        <v>105015.62600000002</v>
      </c>
      <c r="H1193" s="37">
        <f t="shared" si="44"/>
        <v>18138.742999999999</v>
      </c>
      <c r="I1193" s="37">
        <f t="shared" si="44"/>
        <v>0</v>
      </c>
      <c r="J1193" s="37">
        <f t="shared" si="44"/>
        <v>0</v>
      </c>
      <c r="K1193" s="37">
        <f t="shared" si="44"/>
        <v>0</v>
      </c>
      <c r="L1193" s="37">
        <f t="shared" si="44"/>
        <v>13.658999999999999</v>
      </c>
      <c r="M1193" s="37">
        <f t="shared" si="44"/>
        <v>110050.93499999998</v>
      </c>
      <c r="N1193" s="37">
        <f t="shared" si="44"/>
        <v>137571.519</v>
      </c>
      <c r="O1193" s="37">
        <f t="shared" si="44"/>
        <v>190164.68000000002</v>
      </c>
      <c r="P1193" s="37">
        <f t="shared" si="44"/>
        <v>1140341.8900000001</v>
      </c>
      <c r="AI1193" s="52">
        <v>1138476.5530000001</v>
      </c>
      <c r="AJ1193" s="52">
        <f t="shared" ref="AJ1193:AJ1198" si="45">P1193-AI1193</f>
        <v>1865.3370000000577</v>
      </c>
    </row>
    <row r="1194" spans="1:36" ht="12.75" customHeight="1" thickBot="1" x14ac:dyDescent="0.3">
      <c r="A1194" s="140"/>
      <c r="B1194" s="141"/>
      <c r="C1194" s="37" t="s">
        <v>27</v>
      </c>
      <c r="D1194" s="37">
        <f t="shared" ref="D1194:P1198" si="46">D1140+D1146+D1152+D1158+D1164+D1170+D1176+D1182+D1188</f>
        <v>32467.375</v>
      </c>
      <c r="E1194" s="37">
        <f t="shared" si="46"/>
        <v>30375.665000000005</v>
      </c>
      <c r="F1194" s="37">
        <f t="shared" si="46"/>
        <v>32467.656999999999</v>
      </c>
      <c r="G1194" s="37">
        <f t="shared" si="46"/>
        <v>31421.616000000005</v>
      </c>
      <c r="H1194" s="37">
        <f t="shared" si="46"/>
        <v>29954.387005000004</v>
      </c>
      <c r="I1194" s="37">
        <f t="shared" si="46"/>
        <v>25167.424863</v>
      </c>
      <c r="J1194" s="37">
        <f t="shared" si="46"/>
        <v>26779.823</v>
      </c>
      <c r="K1194" s="36">
        <f t="shared" si="46"/>
        <v>26298.038999999997</v>
      </c>
      <c r="L1194" s="37">
        <f t="shared" si="46"/>
        <v>28920.372999999996</v>
      </c>
      <c r="M1194" s="37">
        <f t="shared" si="46"/>
        <v>32467.470999999998</v>
      </c>
      <c r="N1194" s="37">
        <f t="shared" si="46"/>
        <v>31421.436000000005</v>
      </c>
      <c r="O1194" s="37">
        <f t="shared" si="46"/>
        <v>32467.470999999998</v>
      </c>
      <c r="P1194" s="37">
        <f>P1140+P1146+P1152+P1158+P1164+P1170+P1176+P1182+P1188+0.0081</f>
        <v>360208.74596800003</v>
      </c>
      <c r="AI1194" s="52">
        <v>360235.563005</v>
      </c>
      <c r="AJ1194" s="52">
        <f t="shared" si="45"/>
        <v>-26.817036999971606</v>
      </c>
    </row>
    <row r="1195" spans="1:36" ht="12.75" customHeight="1" thickBot="1" x14ac:dyDescent="0.3">
      <c r="A1195" s="140"/>
      <c r="B1195" s="141"/>
      <c r="C1195" s="37" t="s">
        <v>28</v>
      </c>
      <c r="D1195" s="37">
        <f t="shared" si="46"/>
        <v>13201.168999999998</v>
      </c>
      <c r="E1195" s="37">
        <f t="shared" si="46"/>
        <v>11273.514000000001</v>
      </c>
      <c r="F1195" s="37">
        <f t="shared" si="46"/>
        <v>11300.887999999999</v>
      </c>
      <c r="G1195" s="37">
        <f t="shared" si="46"/>
        <v>6048.5349999999999</v>
      </c>
      <c r="H1195" s="37">
        <f t="shared" si="46"/>
        <v>954.78100000000006</v>
      </c>
      <c r="I1195" s="37">
        <f t="shared" si="46"/>
        <v>0</v>
      </c>
      <c r="J1195" s="37">
        <f t="shared" si="46"/>
        <v>0</v>
      </c>
      <c r="K1195" s="37">
        <f t="shared" si="46"/>
        <v>0</v>
      </c>
      <c r="L1195" s="37">
        <f t="shared" si="46"/>
        <v>0</v>
      </c>
      <c r="M1195" s="37">
        <f t="shared" si="46"/>
        <v>6362.9080000000013</v>
      </c>
      <c r="N1195" s="37">
        <f t="shared" si="46"/>
        <v>8232.8250000000007</v>
      </c>
      <c r="O1195" s="37">
        <f t="shared" si="46"/>
        <v>11723.795000000002</v>
      </c>
      <c r="P1195" s="37">
        <f t="shared" si="46"/>
        <v>69098.415000000008</v>
      </c>
      <c r="AI1195" s="52">
        <v>69098.415000000008</v>
      </c>
      <c r="AJ1195" s="52">
        <f t="shared" si="45"/>
        <v>0</v>
      </c>
    </row>
    <row r="1196" spans="1:36" ht="12.75" customHeight="1" thickBot="1" x14ac:dyDescent="0.3">
      <c r="A1196" s="140"/>
      <c r="B1196" s="141"/>
      <c r="C1196" s="37" t="s">
        <v>29</v>
      </c>
      <c r="D1196" s="37">
        <f t="shared" si="46"/>
        <v>1592.547</v>
      </c>
      <c r="E1196" s="37">
        <f t="shared" si="46"/>
        <v>1489.085</v>
      </c>
      <c r="F1196" s="37">
        <f t="shared" si="46"/>
        <v>1588.2</v>
      </c>
      <c r="G1196" s="37">
        <f t="shared" si="46"/>
        <v>1531.5220000000002</v>
      </c>
      <c r="H1196" s="37">
        <f t="shared" si="46"/>
        <v>2188.5120000000002</v>
      </c>
      <c r="I1196" s="37">
        <f t="shared" si="46"/>
        <v>1343.0360000000001</v>
      </c>
      <c r="J1196" s="37">
        <f t="shared" si="46"/>
        <v>2102.7429999999999</v>
      </c>
      <c r="K1196" s="37">
        <f t="shared" si="46"/>
        <v>2059.3269999999998</v>
      </c>
      <c r="L1196" s="37">
        <f t="shared" si="46"/>
        <v>2118.0709999999999</v>
      </c>
      <c r="M1196" s="37">
        <f t="shared" si="46"/>
        <v>2196.5660000000003</v>
      </c>
      <c r="N1196" s="37">
        <f t="shared" si="46"/>
        <v>1535.7909999999999</v>
      </c>
      <c r="O1196" s="37">
        <f t="shared" si="46"/>
        <v>1590.4360000000001</v>
      </c>
      <c r="P1196" s="37">
        <f t="shared" si="46"/>
        <v>21335.836000000003</v>
      </c>
      <c r="AI1196" s="52">
        <v>5375.1409999999996</v>
      </c>
      <c r="AJ1196" s="52">
        <f t="shared" si="45"/>
        <v>15960.695000000003</v>
      </c>
    </row>
    <row r="1197" spans="1:36" ht="12.75" customHeight="1" thickBot="1" x14ac:dyDescent="0.3">
      <c r="A1197" s="140"/>
      <c r="B1197" s="141"/>
      <c r="C1197" s="37" t="s">
        <v>30</v>
      </c>
      <c r="D1197" s="37">
        <f t="shared" si="46"/>
        <v>1672.626</v>
      </c>
      <c r="E1197" s="37">
        <f t="shared" si="46"/>
        <v>1426.5300000000002</v>
      </c>
      <c r="F1197" s="37">
        <f t="shared" si="46"/>
        <v>1425.9370000000004</v>
      </c>
      <c r="G1197" s="37">
        <f t="shared" si="46"/>
        <v>743.57500000000005</v>
      </c>
      <c r="H1197" s="37">
        <f t="shared" si="46"/>
        <v>117.40799999999999</v>
      </c>
      <c r="I1197" s="37">
        <f t="shared" si="46"/>
        <v>6.7249999999999996</v>
      </c>
      <c r="J1197" s="37">
        <f t="shared" si="46"/>
        <v>4.3940000000000001</v>
      </c>
      <c r="K1197" s="37">
        <f t="shared" si="46"/>
        <v>6.367</v>
      </c>
      <c r="L1197" s="37">
        <f t="shared" si="46"/>
        <v>7.0419999999999998</v>
      </c>
      <c r="M1197" s="37">
        <f t="shared" si="46"/>
        <v>780.72</v>
      </c>
      <c r="N1197" s="37">
        <f t="shared" si="46"/>
        <v>1025.8510000000001</v>
      </c>
      <c r="O1197" s="37">
        <f t="shared" si="46"/>
        <v>1477.6660000000002</v>
      </c>
      <c r="P1197" s="37">
        <f>P1143+P1149+P1155+P1161+P1167+P1173+P1179+P1185+P1191</f>
        <v>8694.8410000000003</v>
      </c>
      <c r="AI1197" s="52">
        <v>8661.3340000000007</v>
      </c>
      <c r="AJ1197" s="52">
        <f t="shared" si="45"/>
        <v>33.506999999999607</v>
      </c>
    </row>
    <row r="1198" spans="1:36" ht="12.75" customHeight="1" thickBot="1" x14ac:dyDescent="0.3">
      <c r="A1198" s="140"/>
      <c r="B1198" s="141"/>
      <c r="C1198" s="37" t="s">
        <v>31</v>
      </c>
      <c r="D1198" s="37">
        <f t="shared" si="46"/>
        <v>261484.99699999997</v>
      </c>
      <c r="E1198" s="37">
        <f t="shared" si="46"/>
        <v>227353.62800000003</v>
      </c>
      <c r="F1198" s="37">
        <f t="shared" si="46"/>
        <v>230829.29599999997</v>
      </c>
      <c r="G1198" s="37">
        <f t="shared" si="46"/>
        <v>144760.87399999998</v>
      </c>
      <c r="H1198" s="37">
        <f t="shared" si="46"/>
        <v>51353.831005</v>
      </c>
      <c r="I1198" s="37">
        <f t="shared" si="46"/>
        <v>26517.185863000002</v>
      </c>
      <c r="J1198" s="37">
        <f t="shared" si="46"/>
        <v>28886.959999999999</v>
      </c>
      <c r="K1198" s="36">
        <f t="shared" si="46"/>
        <v>28363.733</v>
      </c>
      <c r="L1198" s="37">
        <f t="shared" si="46"/>
        <v>31059.144999999993</v>
      </c>
      <c r="M1198" s="37">
        <f t="shared" si="46"/>
        <v>151858.6</v>
      </c>
      <c r="N1198" s="37">
        <f t="shared" si="46"/>
        <v>179787.42200000002</v>
      </c>
      <c r="O1198" s="37">
        <f t="shared" si="46"/>
        <v>237424.04800000001</v>
      </c>
      <c r="P1198" s="95">
        <f>SUM(P1193:P1197)</f>
        <v>1599679.7279680001</v>
      </c>
      <c r="AI1198" s="52">
        <v>1581847.0060049996</v>
      </c>
      <c r="AJ1198" s="52">
        <f t="shared" si="45"/>
        <v>17832.721963000484</v>
      </c>
    </row>
    <row r="1199" spans="1:36" ht="12.75" customHeight="1" x14ac:dyDescent="0.25">
      <c r="B1199" s="46"/>
      <c r="C1199" s="46"/>
    </row>
    <row r="1200" spans="1:36" ht="12.75" customHeight="1" x14ac:dyDescent="0.3">
      <c r="A1200" s="46"/>
      <c r="B1200" s="48" t="s">
        <v>112</v>
      </c>
      <c r="C1200" s="49"/>
      <c r="D1200" s="48"/>
      <c r="E1200" s="48"/>
      <c r="F1200" s="48"/>
      <c r="G1200" s="48"/>
      <c r="H1200" s="48"/>
      <c r="I1200" s="50"/>
      <c r="J1200" s="49" t="s">
        <v>113</v>
      </c>
    </row>
    <row r="1201" spans="2:16" ht="12.75" hidden="1" customHeight="1" x14ac:dyDescent="0.25">
      <c r="B1201" s="46" t="s">
        <v>100</v>
      </c>
      <c r="C1201" s="46"/>
      <c r="D1201" s="24">
        <v>1139898.186</v>
      </c>
      <c r="E1201" s="24">
        <v>69098.415000000008</v>
      </c>
      <c r="F1201" s="24">
        <v>362610.74609999999</v>
      </c>
      <c r="G1201" s="24">
        <v>5375.1409999999996</v>
      </c>
      <c r="H1201" s="24">
        <v>10552.033000000001</v>
      </c>
      <c r="I1201" s="24">
        <v>1587534.5210999998</v>
      </c>
      <c r="J1201" s="24">
        <v>2068403929.6345611</v>
      </c>
    </row>
    <row r="1202" spans="2:16" ht="12.75" hidden="1" customHeight="1" x14ac:dyDescent="0.25">
      <c r="B1202" s="46"/>
      <c r="C1202" s="46"/>
      <c r="D1202" s="24">
        <f>D1201-P1193</f>
        <v>-443.70400000014342</v>
      </c>
      <c r="E1202" s="24">
        <f>E1201-P1195</f>
        <v>0</v>
      </c>
      <c r="F1202" s="24">
        <f>F1201-P1194</f>
        <v>2402.0001319999574</v>
      </c>
      <c r="G1202" s="24">
        <f>G1201-P1196</f>
        <v>-15960.695000000003</v>
      </c>
      <c r="H1202" s="24">
        <f>H1201-P1197</f>
        <v>1857.1920000000009</v>
      </c>
      <c r="I1202" s="24">
        <f>I1201-P1198</f>
        <v>-12145.206868000329</v>
      </c>
      <c r="J1202" s="24" t="e">
        <f>J1201-#REF!</f>
        <v>#REF!</v>
      </c>
    </row>
    <row r="1203" spans="2:16" ht="12.75" hidden="1" customHeight="1" x14ac:dyDescent="0.25">
      <c r="B1203" s="46"/>
      <c r="C1203" s="46"/>
    </row>
    <row r="1204" spans="2:16" ht="12.75" hidden="1" customHeight="1" x14ac:dyDescent="0.25">
      <c r="B1204" s="46"/>
      <c r="C1204" s="46"/>
    </row>
    <row r="1205" spans="2:16" ht="12.75" hidden="1" customHeight="1" x14ac:dyDescent="0.25"/>
    <row r="1206" spans="2:16" ht="12.75" hidden="1" customHeight="1" x14ac:dyDescent="0.25">
      <c r="D1206" s="24">
        <v>212197.45900000003</v>
      </c>
      <c r="E1206" s="24">
        <v>182469.91699999999</v>
      </c>
      <c r="F1206" s="24">
        <v>183775.52299999996</v>
      </c>
      <c r="G1206" s="24">
        <v>104851.69100000002</v>
      </c>
      <c r="H1206" s="24">
        <v>18127.267</v>
      </c>
      <c r="I1206" s="24">
        <v>0</v>
      </c>
      <c r="J1206" s="24">
        <v>0</v>
      </c>
      <c r="K1206" s="24">
        <v>0</v>
      </c>
      <c r="L1206" s="24">
        <v>0</v>
      </c>
      <c r="M1206" s="24">
        <v>109877.91999999997</v>
      </c>
      <c r="N1206" s="24">
        <v>137326.96799999999</v>
      </c>
      <c r="O1206" s="24">
        <v>189849.80800000002</v>
      </c>
      <c r="P1206" s="24">
        <v>1138476.5529999998</v>
      </c>
    </row>
    <row r="1207" spans="2:16" ht="12.75" hidden="1" customHeight="1" x14ac:dyDescent="0.25">
      <c r="D1207" s="24">
        <v>32463.696999999996</v>
      </c>
      <c r="E1207" s="24">
        <v>30372.223000000002</v>
      </c>
      <c r="F1207" s="24">
        <v>32463.978999999996</v>
      </c>
      <c r="G1207" s="24">
        <v>31418.055000000004</v>
      </c>
      <c r="H1207" s="24">
        <v>29950.710005000004</v>
      </c>
      <c r="I1207" s="24">
        <v>25234.122000000003</v>
      </c>
      <c r="J1207" s="24">
        <v>26776.145</v>
      </c>
      <c r="K1207" s="24">
        <v>26294.360999999997</v>
      </c>
      <c r="L1207" s="24">
        <v>28916.809999999994</v>
      </c>
      <c r="M1207" s="24">
        <v>32463.792999999994</v>
      </c>
      <c r="N1207" s="24">
        <v>31417.875000000004</v>
      </c>
      <c r="O1207" s="24">
        <v>32463.792999999994</v>
      </c>
      <c r="P1207" s="24">
        <v>360235.563005</v>
      </c>
    </row>
    <row r="1208" spans="2:16" ht="12.75" hidden="1" customHeight="1" x14ac:dyDescent="0.25">
      <c r="D1208" s="24">
        <v>13201.168999999998</v>
      </c>
      <c r="E1208" s="24">
        <v>11273.514000000001</v>
      </c>
      <c r="F1208" s="24">
        <v>11300.887999999999</v>
      </c>
      <c r="G1208" s="24">
        <v>6048.5349999999999</v>
      </c>
      <c r="H1208" s="24">
        <v>954.78100000000006</v>
      </c>
      <c r="I1208" s="24">
        <v>0</v>
      </c>
      <c r="J1208" s="24">
        <v>0</v>
      </c>
      <c r="K1208" s="24">
        <v>0</v>
      </c>
      <c r="L1208" s="24">
        <v>0</v>
      </c>
      <c r="M1208" s="24">
        <v>6362.9080000000013</v>
      </c>
      <c r="N1208" s="24">
        <v>8232.8250000000007</v>
      </c>
      <c r="O1208" s="24">
        <v>11723.795000000002</v>
      </c>
      <c r="P1208" s="24">
        <v>69098.415000000008</v>
      </c>
    </row>
    <row r="1209" spans="2:16" ht="12.75" hidden="1" customHeight="1" x14ac:dyDescent="0.25">
      <c r="D1209" s="24">
        <v>473.37900000000002</v>
      </c>
      <c r="E1209" s="24">
        <v>442.83900000000006</v>
      </c>
      <c r="F1209" s="24">
        <v>473.37900000000002</v>
      </c>
      <c r="G1209" s="24">
        <v>458.10800000000006</v>
      </c>
      <c r="H1209" s="24">
        <v>473.38</v>
      </c>
      <c r="I1209" s="24">
        <v>458.10800000000006</v>
      </c>
      <c r="J1209" s="24">
        <v>388.19499999999999</v>
      </c>
      <c r="K1209" s="24">
        <v>344.779</v>
      </c>
      <c r="L1209" s="24">
        <v>458.10800000000006</v>
      </c>
      <c r="M1209" s="24">
        <v>473.37900000000002</v>
      </c>
      <c r="N1209" s="24">
        <v>458.10800000000006</v>
      </c>
      <c r="O1209" s="24">
        <v>473.37900000000002</v>
      </c>
      <c r="P1209" s="24">
        <v>5375.1409999999996</v>
      </c>
    </row>
    <row r="1210" spans="2:16" ht="12.75" hidden="1" customHeight="1" x14ac:dyDescent="0.25">
      <c r="D1210" s="24">
        <v>1666.415</v>
      </c>
      <c r="E1210" s="24">
        <v>1420.9380000000001</v>
      </c>
      <c r="F1210" s="24">
        <v>1421.0500000000002</v>
      </c>
      <c r="G1210" s="24">
        <v>740.50399999999991</v>
      </c>
      <c r="H1210" s="24">
        <v>117.15199999999999</v>
      </c>
      <c r="I1210" s="24">
        <v>6.7249999999999996</v>
      </c>
      <c r="J1210" s="24">
        <v>4.3940000000000001</v>
      </c>
      <c r="K1210" s="24">
        <v>6.367</v>
      </c>
      <c r="L1210" s="24">
        <v>6.7249999999999996</v>
      </c>
      <c r="M1210" s="24">
        <v>777.48799999999994</v>
      </c>
      <c r="N1210" s="24">
        <v>1021.479</v>
      </c>
      <c r="O1210" s="24">
        <v>1472.0970000000002</v>
      </c>
      <c r="P1210" s="24">
        <v>8661.3339999999989</v>
      </c>
    </row>
    <row r="1211" spans="2:16" ht="12.75" hidden="1" customHeight="1" x14ac:dyDescent="0.25">
      <c r="D1211" s="24">
        <v>260002.11900000001</v>
      </c>
      <c r="E1211" s="24">
        <v>225979.43100000004</v>
      </c>
      <c r="F1211" s="24">
        <v>229434.81899999999</v>
      </c>
      <c r="G1211" s="24">
        <v>143516.89299999998</v>
      </c>
      <c r="H1211" s="24">
        <v>49623.290004999988</v>
      </c>
      <c r="I1211" s="24">
        <v>25698.955000000005</v>
      </c>
      <c r="J1211" s="24">
        <v>27168.734</v>
      </c>
      <c r="K1211" s="24">
        <v>26645.507000000001</v>
      </c>
      <c r="L1211" s="24">
        <v>29381.642999999996</v>
      </c>
      <c r="M1211" s="24">
        <v>149955.48800000001</v>
      </c>
      <c r="N1211" s="24">
        <v>178457.25500000003</v>
      </c>
      <c r="O1211" s="24">
        <v>235982.87200000003</v>
      </c>
      <c r="P1211" s="24">
        <v>1581847.0060050003</v>
      </c>
    </row>
    <row r="1212" spans="2:16" ht="12.75" hidden="1" customHeight="1" x14ac:dyDescent="0.25"/>
    <row r="1213" spans="2:16" ht="12.75" hidden="1" customHeight="1" x14ac:dyDescent="0.25"/>
    <row r="1214" spans="2:16" ht="12.75" hidden="1" customHeight="1" x14ac:dyDescent="0.25"/>
    <row r="1215" spans="2:16" ht="12.75" hidden="1" customHeight="1" x14ac:dyDescent="0.25">
      <c r="D1215" s="24">
        <f>D1193-D1206</f>
        <v>353.82099999999627</v>
      </c>
      <c r="E1215" s="24">
        <f t="shared" ref="E1215:P1215" si="47">E1193-E1206</f>
        <v>318.91700000004494</v>
      </c>
      <c r="F1215" s="24">
        <f t="shared" si="47"/>
        <v>271.0910000000149</v>
      </c>
      <c r="G1215" s="24">
        <f t="shared" si="47"/>
        <v>163.93499999999767</v>
      </c>
      <c r="H1215" s="24">
        <f t="shared" si="47"/>
        <v>11.475999999998749</v>
      </c>
      <c r="I1215" s="24">
        <f t="shared" si="47"/>
        <v>0</v>
      </c>
      <c r="J1215" s="24">
        <f t="shared" si="47"/>
        <v>0</v>
      </c>
      <c r="K1215" s="24">
        <f t="shared" si="47"/>
        <v>0</v>
      </c>
      <c r="L1215" s="24">
        <f t="shared" si="47"/>
        <v>13.658999999999999</v>
      </c>
      <c r="M1215" s="24">
        <f t="shared" si="47"/>
        <v>173.01500000001397</v>
      </c>
      <c r="N1215" s="24">
        <f t="shared" si="47"/>
        <v>244.55100000000675</v>
      </c>
      <c r="O1215" s="24">
        <f t="shared" si="47"/>
        <v>314.87200000000303</v>
      </c>
      <c r="P1215" s="24">
        <f t="shared" si="47"/>
        <v>1865.3370000002906</v>
      </c>
    </row>
    <row r="1216" spans="2:16" ht="12.75" hidden="1" customHeight="1" x14ac:dyDescent="0.25">
      <c r="D1216" s="24">
        <f t="shared" ref="D1216:P1216" si="48">D1194-D1207</f>
        <v>3.6780000000035216</v>
      </c>
      <c r="E1216" s="24">
        <f t="shared" si="48"/>
        <v>3.4420000000027358</v>
      </c>
      <c r="F1216" s="24">
        <f t="shared" si="48"/>
        <v>3.6780000000035216</v>
      </c>
      <c r="G1216" s="24">
        <f t="shared" si="48"/>
        <v>3.5610000000015134</v>
      </c>
      <c r="H1216" s="24">
        <f t="shared" si="48"/>
        <v>3.6769999999996799</v>
      </c>
      <c r="I1216" s="24">
        <f t="shared" si="48"/>
        <v>-66.69713700000284</v>
      </c>
      <c r="J1216" s="24">
        <f t="shared" si="48"/>
        <v>3.6779999999998836</v>
      </c>
      <c r="K1216" s="24">
        <f t="shared" si="48"/>
        <v>3.6779999999998836</v>
      </c>
      <c r="L1216" s="24">
        <f t="shared" si="48"/>
        <v>3.5630000000019209</v>
      </c>
      <c r="M1216" s="24">
        <f t="shared" si="48"/>
        <v>3.6780000000035216</v>
      </c>
      <c r="N1216" s="24">
        <f t="shared" si="48"/>
        <v>3.5610000000015134</v>
      </c>
      <c r="O1216" s="24">
        <f t="shared" si="48"/>
        <v>3.6780000000035216</v>
      </c>
      <c r="P1216" s="24">
        <f t="shared" si="48"/>
        <v>-26.817036999971606</v>
      </c>
    </row>
    <row r="1217" spans="2:16" ht="12.75" hidden="1" customHeight="1" x14ac:dyDescent="0.25">
      <c r="D1217" s="24">
        <f t="shared" ref="D1217:P1217" si="49">D1195-D1208</f>
        <v>0</v>
      </c>
      <c r="E1217" s="24">
        <f t="shared" si="49"/>
        <v>0</v>
      </c>
      <c r="F1217" s="24">
        <f t="shared" si="49"/>
        <v>0</v>
      </c>
      <c r="G1217" s="24">
        <f t="shared" si="49"/>
        <v>0</v>
      </c>
      <c r="H1217" s="24">
        <f t="shared" si="49"/>
        <v>0</v>
      </c>
      <c r="I1217" s="24">
        <f t="shared" si="49"/>
        <v>0</v>
      </c>
      <c r="J1217" s="24">
        <f t="shared" si="49"/>
        <v>0</v>
      </c>
      <c r="K1217" s="24">
        <f t="shared" si="49"/>
        <v>0</v>
      </c>
      <c r="L1217" s="24">
        <f t="shared" si="49"/>
        <v>0</v>
      </c>
      <c r="M1217" s="24">
        <f t="shared" si="49"/>
        <v>0</v>
      </c>
      <c r="N1217" s="24">
        <f t="shared" si="49"/>
        <v>0</v>
      </c>
      <c r="O1217" s="24">
        <f t="shared" si="49"/>
        <v>0</v>
      </c>
      <c r="P1217" s="24">
        <f t="shared" si="49"/>
        <v>0</v>
      </c>
    </row>
    <row r="1218" spans="2:16" ht="12.75" hidden="1" customHeight="1" x14ac:dyDescent="0.25">
      <c r="D1218" s="24">
        <f t="shared" ref="D1218:P1218" si="50">D1196-D1209</f>
        <v>1119.1680000000001</v>
      </c>
      <c r="E1218" s="24">
        <f t="shared" si="50"/>
        <v>1046.2460000000001</v>
      </c>
      <c r="F1218" s="24">
        <f t="shared" si="50"/>
        <v>1114.8209999999999</v>
      </c>
      <c r="G1218" s="24">
        <f t="shared" si="50"/>
        <v>1073.4140000000002</v>
      </c>
      <c r="H1218" s="24">
        <f t="shared" si="50"/>
        <v>1715.1320000000001</v>
      </c>
      <c r="I1218" s="24">
        <f t="shared" si="50"/>
        <v>884.928</v>
      </c>
      <c r="J1218" s="24">
        <f t="shared" si="50"/>
        <v>1714.548</v>
      </c>
      <c r="K1218" s="24">
        <f t="shared" si="50"/>
        <v>1714.5479999999998</v>
      </c>
      <c r="L1218" s="24">
        <f t="shared" si="50"/>
        <v>1659.9629999999997</v>
      </c>
      <c r="M1218" s="24">
        <f t="shared" si="50"/>
        <v>1723.1870000000004</v>
      </c>
      <c r="N1218" s="24">
        <f t="shared" si="50"/>
        <v>1077.683</v>
      </c>
      <c r="O1218" s="24">
        <f t="shared" si="50"/>
        <v>1117.0570000000002</v>
      </c>
      <c r="P1218" s="24">
        <f t="shared" si="50"/>
        <v>15960.695000000003</v>
      </c>
    </row>
    <row r="1219" spans="2:16" ht="12.75" hidden="1" customHeight="1" x14ac:dyDescent="0.25">
      <c r="D1219" s="24">
        <f t="shared" ref="D1219:P1219" si="51">D1197-D1210</f>
        <v>6.2110000000000127</v>
      </c>
      <c r="E1219" s="24">
        <f t="shared" si="51"/>
        <v>5.5920000000000982</v>
      </c>
      <c r="F1219" s="24">
        <f t="shared" si="51"/>
        <v>4.887000000000171</v>
      </c>
      <c r="G1219" s="24">
        <f t="shared" si="51"/>
        <v>3.0710000000001401</v>
      </c>
      <c r="H1219" s="24">
        <f t="shared" si="51"/>
        <v>0.25600000000000023</v>
      </c>
      <c r="I1219" s="24">
        <f t="shared" si="51"/>
        <v>0</v>
      </c>
      <c r="J1219" s="24">
        <f t="shared" si="51"/>
        <v>0</v>
      </c>
      <c r="K1219" s="24">
        <f t="shared" si="51"/>
        <v>0</v>
      </c>
      <c r="L1219" s="24">
        <f t="shared" si="51"/>
        <v>0.31700000000000017</v>
      </c>
      <c r="M1219" s="24">
        <f t="shared" si="51"/>
        <v>3.2320000000000846</v>
      </c>
      <c r="N1219" s="24">
        <f t="shared" si="51"/>
        <v>4.3720000000000709</v>
      </c>
      <c r="O1219" s="24">
        <f t="shared" si="51"/>
        <v>5.56899999999996</v>
      </c>
      <c r="P1219" s="24">
        <f t="shared" si="51"/>
        <v>33.507000000001426</v>
      </c>
    </row>
    <row r="1220" spans="2:16" ht="12.75" hidden="1" customHeight="1" x14ac:dyDescent="0.25">
      <c r="D1220" s="24">
        <f t="shared" ref="D1220:P1220" si="52">D1198-D1211</f>
        <v>1482.8779999999679</v>
      </c>
      <c r="E1220" s="24">
        <f t="shared" si="52"/>
        <v>1374.1969999999856</v>
      </c>
      <c r="F1220" s="24">
        <f t="shared" si="52"/>
        <v>1394.4769999999844</v>
      </c>
      <c r="G1220" s="24">
        <f t="shared" si="52"/>
        <v>1243.9809999999998</v>
      </c>
      <c r="H1220" s="24">
        <f t="shared" si="52"/>
        <v>1730.541000000012</v>
      </c>
      <c r="I1220" s="24">
        <f t="shared" si="52"/>
        <v>818.23086299999704</v>
      </c>
      <c r="J1220" s="24">
        <f t="shared" si="52"/>
        <v>1718.2259999999987</v>
      </c>
      <c r="K1220" s="24">
        <f t="shared" si="52"/>
        <v>1718.2259999999987</v>
      </c>
      <c r="L1220" s="24">
        <f t="shared" si="52"/>
        <v>1677.5019999999968</v>
      </c>
      <c r="M1220" s="24">
        <f t="shared" si="52"/>
        <v>1903.1119999999937</v>
      </c>
      <c r="N1220" s="24">
        <f t="shared" si="52"/>
        <v>1330.1669999999867</v>
      </c>
      <c r="O1220" s="24">
        <f t="shared" si="52"/>
        <v>1441.1759999999776</v>
      </c>
      <c r="P1220" s="24">
        <f t="shared" si="52"/>
        <v>17832.721962999785</v>
      </c>
    </row>
    <row r="1221" spans="2:16" ht="12.75" hidden="1" customHeight="1" x14ac:dyDescent="0.25"/>
    <row r="1222" spans="2:16" ht="12.75" hidden="1" customHeight="1" x14ac:dyDescent="0.25"/>
    <row r="1223" spans="2:16" ht="12.75" hidden="1" customHeight="1" x14ac:dyDescent="0.25"/>
    <row r="1224" spans="2:16" ht="12.75" hidden="1" customHeight="1" x14ac:dyDescent="0.25"/>
    <row r="1225" spans="2:16" ht="12.75" hidden="1" customHeight="1" x14ac:dyDescent="0.25">
      <c r="B1225" s="24" t="s">
        <v>156</v>
      </c>
      <c r="C1225" s="24" t="s">
        <v>157</v>
      </c>
      <c r="D1225" s="24" t="s">
        <v>154</v>
      </c>
    </row>
    <row r="1226" spans="2:16" ht="12.75" hidden="1" customHeight="1" x14ac:dyDescent="0.25">
      <c r="D1226" s="24">
        <v>59.991</v>
      </c>
      <c r="E1226" s="24">
        <v>54.01</v>
      </c>
      <c r="F1226" s="24">
        <v>47.203000000000003</v>
      </c>
      <c r="G1226" s="24">
        <v>29.664999999999999</v>
      </c>
      <c r="H1226" s="24">
        <v>2.4750000000000001</v>
      </c>
      <c r="M1226" s="24">
        <v>31.218</v>
      </c>
      <c r="N1226" s="24">
        <v>42.222999999999999</v>
      </c>
      <c r="O1226" s="24">
        <v>53.784999999999997</v>
      </c>
      <c r="P1226" s="24">
        <f>SUM(D1226:O1226)</f>
        <v>320.56999999999994</v>
      </c>
    </row>
    <row r="1227" spans="2:16" ht="12.75" hidden="1" customHeight="1" x14ac:dyDescent="0.25">
      <c r="D1227" s="24">
        <v>0</v>
      </c>
      <c r="E1227" s="24">
        <v>0</v>
      </c>
      <c r="F1227" s="24">
        <v>0</v>
      </c>
      <c r="G1227" s="24">
        <v>0</v>
      </c>
      <c r="H1227" s="24">
        <v>0</v>
      </c>
      <c r="I1227" s="24">
        <v>0</v>
      </c>
      <c r="J1227" s="24">
        <v>0</v>
      </c>
      <c r="K1227" s="24">
        <v>0</v>
      </c>
      <c r="L1227" s="24">
        <v>0</v>
      </c>
      <c r="M1227" s="24">
        <v>0</v>
      </c>
      <c r="N1227" s="24">
        <v>0</v>
      </c>
      <c r="O1227" s="24">
        <v>0</v>
      </c>
      <c r="P1227" s="24">
        <v>0</v>
      </c>
    </row>
    <row r="1228" spans="2:16" ht="12.75" hidden="1" customHeight="1" x14ac:dyDescent="0.25">
      <c r="D1228" s="24">
        <v>0</v>
      </c>
      <c r="E1228" s="24">
        <v>0</v>
      </c>
      <c r="F1228" s="24">
        <v>0</v>
      </c>
      <c r="G1228" s="24">
        <v>0</v>
      </c>
      <c r="H1228" s="24">
        <v>0</v>
      </c>
      <c r="I1228" s="24">
        <v>0</v>
      </c>
      <c r="J1228" s="24">
        <v>0</v>
      </c>
      <c r="K1228" s="24">
        <v>0</v>
      </c>
      <c r="L1228" s="24">
        <v>0</v>
      </c>
      <c r="M1228" s="24">
        <v>0</v>
      </c>
      <c r="N1228" s="24">
        <v>0</v>
      </c>
      <c r="O1228" s="24">
        <v>0</v>
      </c>
      <c r="P1228" s="24">
        <v>0</v>
      </c>
    </row>
    <row r="1229" spans="2:16" ht="12.75" hidden="1" customHeight="1" x14ac:dyDescent="0.25">
      <c r="D1229" s="24">
        <v>0</v>
      </c>
      <c r="E1229" s="24">
        <v>0</v>
      </c>
      <c r="F1229" s="24">
        <v>0</v>
      </c>
      <c r="G1229" s="24">
        <v>0</v>
      </c>
      <c r="H1229" s="24">
        <v>0</v>
      </c>
      <c r="I1229" s="24">
        <v>0</v>
      </c>
      <c r="J1229" s="24">
        <v>0</v>
      </c>
      <c r="K1229" s="24">
        <v>0</v>
      </c>
      <c r="L1229" s="24">
        <v>0</v>
      </c>
      <c r="M1229" s="24">
        <v>0</v>
      </c>
      <c r="N1229" s="24">
        <v>0</v>
      </c>
      <c r="O1229" s="24">
        <v>0</v>
      </c>
      <c r="P1229" s="24">
        <v>0</v>
      </c>
    </row>
    <row r="1230" spans="2:16" ht="12.75" hidden="1" customHeight="1" x14ac:dyDescent="0.25">
      <c r="D1230" s="24">
        <v>0</v>
      </c>
      <c r="E1230" s="24">
        <v>0</v>
      </c>
      <c r="F1230" s="24">
        <v>0</v>
      </c>
      <c r="G1230" s="24">
        <v>0</v>
      </c>
      <c r="H1230" s="24">
        <v>0</v>
      </c>
      <c r="I1230" s="24">
        <v>0</v>
      </c>
      <c r="J1230" s="24">
        <v>0</v>
      </c>
      <c r="K1230" s="24">
        <v>0</v>
      </c>
      <c r="L1230" s="24">
        <v>0</v>
      </c>
      <c r="M1230" s="24">
        <v>0</v>
      </c>
      <c r="N1230" s="24">
        <v>0</v>
      </c>
      <c r="O1230" s="24">
        <v>0</v>
      </c>
      <c r="P1230" s="24">
        <v>0</v>
      </c>
    </row>
    <row r="1231" spans="2:16" ht="12.75" hidden="1" customHeight="1" x14ac:dyDescent="0.25">
      <c r="D1231" s="24">
        <f>D1226</f>
        <v>59.991</v>
      </c>
      <c r="E1231" s="24">
        <f t="shared" ref="E1231:P1231" si="53">E1226</f>
        <v>54.01</v>
      </c>
      <c r="F1231" s="24">
        <f t="shared" si="53"/>
        <v>47.203000000000003</v>
      </c>
      <c r="G1231" s="24">
        <f t="shared" si="53"/>
        <v>29.664999999999999</v>
      </c>
      <c r="H1231" s="24">
        <f t="shared" si="53"/>
        <v>2.4750000000000001</v>
      </c>
      <c r="I1231" s="24">
        <f t="shared" si="53"/>
        <v>0</v>
      </c>
      <c r="J1231" s="24">
        <f t="shared" si="53"/>
        <v>0</v>
      </c>
      <c r="K1231" s="24">
        <f t="shared" si="53"/>
        <v>0</v>
      </c>
      <c r="L1231" s="24">
        <f t="shared" si="53"/>
        <v>0</v>
      </c>
      <c r="M1231" s="24">
        <f t="shared" si="53"/>
        <v>31.218</v>
      </c>
      <c r="N1231" s="24">
        <f t="shared" si="53"/>
        <v>42.222999999999999</v>
      </c>
      <c r="O1231" s="24">
        <f t="shared" si="53"/>
        <v>53.784999999999997</v>
      </c>
      <c r="P1231" s="24">
        <f t="shared" si="53"/>
        <v>320.56999999999994</v>
      </c>
    </row>
    <row r="1232" spans="2:16" ht="12.75" hidden="1" customHeight="1" x14ac:dyDescent="0.25"/>
    <row r="1233" spans="4:35" ht="12.75" hidden="1" customHeight="1" x14ac:dyDescent="0.25">
      <c r="D1233" s="24" t="s">
        <v>155</v>
      </c>
    </row>
    <row r="1234" spans="4:35" ht="12.75" hidden="1" customHeight="1" x14ac:dyDescent="0.25">
      <c r="D1234" s="24">
        <v>36788.423999999999</v>
      </c>
      <c r="E1234" s="24">
        <v>31704.231999999996</v>
      </c>
      <c r="F1234" s="24">
        <v>32000.898999999994</v>
      </c>
      <c r="G1234" s="24">
        <v>18654.324000000001</v>
      </c>
      <c r="H1234" s="24">
        <v>3316.326</v>
      </c>
      <c r="I1234" s="24">
        <v>0</v>
      </c>
      <c r="J1234" s="24">
        <v>0</v>
      </c>
      <c r="K1234" s="24">
        <v>0</v>
      </c>
      <c r="L1234" s="24">
        <v>0</v>
      </c>
      <c r="M1234" s="24">
        <v>19528.111999999997</v>
      </c>
      <c r="N1234" s="24">
        <v>24116.509000000002</v>
      </c>
      <c r="O1234" s="24">
        <v>33008.806000000004</v>
      </c>
      <c r="P1234" s="24">
        <v>199117.63200000004</v>
      </c>
    </row>
    <row r="1235" spans="4:35" ht="12.75" hidden="1" customHeight="1" x14ac:dyDescent="0.25">
      <c r="D1235" s="24">
        <v>6502.8759999999984</v>
      </c>
      <c r="E1235" s="24">
        <v>6083.331000000001</v>
      </c>
      <c r="F1235" s="24">
        <v>6502.8759999999984</v>
      </c>
      <c r="G1235" s="24">
        <v>6293.098</v>
      </c>
      <c r="H1235" s="24">
        <v>6438.2749999999996</v>
      </c>
      <c r="I1235" s="24">
        <v>6043.6660000000011</v>
      </c>
      <c r="J1235" s="24">
        <v>6017.268</v>
      </c>
      <c r="K1235" s="24">
        <v>4556.0400000000009</v>
      </c>
      <c r="L1235" s="24">
        <v>6210.4939999999997</v>
      </c>
      <c r="M1235" s="24">
        <v>6502.8759999999984</v>
      </c>
      <c r="N1235" s="24">
        <v>6293.098</v>
      </c>
      <c r="O1235" s="24">
        <v>6502.8759999999984</v>
      </c>
      <c r="P1235" s="24">
        <v>73946.774000000005</v>
      </c>
    </row>
    <row r="1236" spans="4:35" ht="12.75" hidden="1" customHeight="1" x14ac:dyDescent="0.25">
      <c r="D1236" s="24">
        <v>0</v>
      </c>
      <c r="E1236" s="24">
        <v>0</v>
      </c>
      <c r="F1236" s="24">
        <v>0</v>
      </c>
      <c r="G1236" s="24">
        <v>0</v>
      </c>
      <c r="H1236" s="24">
        <v>0</v>
      </c>
      <c r="I1236" s="24">
        <v>0</v>
      </c>
      <c r="J1236" s="24">
        <v>0</v>
      </c>
      <c r="K1236" s="24">
        <v>0</v>
      </c>
      <c r="L1236" s="24">
        <v>0</v>
      </c>
      <c r="M1236" s="24">
        <v>0</v>
      </c>
      <c r="N1236" s="24">
        <v>0</v>
      </c>
      <c r="O1236" s="24">
        <v>0</v>
      </c>
      <c r="P1236" s="24">
        <v>0</v>
      </c>
    </row>
    <row r="1237" spans="4:35" ht="12.75" hidden="1" customHeight="1" x14ac:dyDescent="0.25">
      <c r="D1237" s="24">
        <v>0</v>
      </c>
      <c r="E1237" s="24">
        <v>0</v>
      </c>
      <c r="F1237" s="24">
        <v>0</v>
      </c>
      <c r="G1237" s="24">
        <v>0</v>
      </c>
      <c r="H1237" s="24">
        <v>0</v>
      </c>
      <c r="I1237" s="24">
        <v>0</v>
      </c>
      <c r="J1237" s="24">
        <v>0</v>
      </c>
      <c r="K1237" s="24">
        <v>0</v>
      </c>
      <c r="L1237" s="24">
        <v>0</v>
      </c>
      <c r="M1237" s="24">
        <v>0</v>
      </c>
      <c r="N1237" s="24">
        <v>0</v>
      </c>
      <c r="O1237" s="24">
        <v>0</v>
      </c>
      <c r="P1237" s="24">
        <v>0</v>
      </c>
    </row>
    <row r="1238" spans="4:35" ht="12.75" hidden="1" customHeight="1" x14ac:dyDescent="0.25">
      <c r="D1238" s="24">
        <v>1.583</v>
      </c>
      <c r="E1238" s="24">
        <v>1.3640000000000001</v>
      </c>
      <c r="F1238" s="24">
        <v>1.377</v>
      </c>
      <c r="G1238" s="24">
        <v>0.80300000000000005</v>
      </c>
      <c r="H1238" s="24">
        <v>0.14299999999999999</v>
      </c>
      <c r="I1238" s="24">
        <v>0</v>
      </c>
      <c r="J1238" s="24">
        <v>0</v>
      </c>
      <c r="K1238" s="24">
        <v>0</v>
      </c>
      <c r="L1238" s="24">
        <v>0</v>
      </c>
      <c r="M1238" s="24">
        <v>0.84</v>
      </c>
      <c r="N1238" s="24">
        <v>1.038</v>
      </c>
      <c r="O1238" s="24">
        <v>1.42</v>
      </c>
      <c r="P1238" s="24">
        <v>8.5679999999999996</v>
      </c>
    </row>
    <row r="1239" spans="4:35" ht="12.75" hidden="1" customHeight="1" x14ac:dyDescent="0.25">
      <c r="D1239" s="24">
        <v>43292.882999999994</v>
      </c>
      <c r="E1239" s="24">
        <v>37788.926999999996</v>
      </c>
      <c r="F1239" s="24">
        <v>38505.15199999998</v>
      </c>
      <c r="G1239" s="24">
        <v>24948.224999999995</v>
      </c>
      <c r="H1239" s="24">
        <v>9754.7439999999988</v>
      </c>
      <c r="I1239" s="24">
        <v>6043.6660000000011</v>
      </c>
      <c r="J1239" s="24">
        <v>6017.268</v>
      </c>
      <c r="K1239" s="24">
        <v>4556.0400000000009</v>
      </c>
      <c r="L1239" s="24">
        <v>6210.4939999999997</v>
      </c>
      <c r="M1239" s="24">
        <v>26031.828000000001</v>
      </c>
      <c r="N1239" s="24">
        <v>30410.645000000004</v>
      </c>
      <c r="O1239" s="24">
        <v>39513.102000000006</v>
      </c>
      <c r="P1239" s="24">
        <v>273072.97399999999</v>
      </c>
    </row>
    <row r="1240" spans="4:35" ht="12.75" hidden="1" customHeight="1" x14ac:dyDescent="0.25"/>
    <row r="1241" spans="4:35" ht="12.75" hidden="1" customHeight="1" x14ac:dyDescent="0.25"/>
    <row r="1242" spans="4:35" ht="12.75" hidden="1" customHeight="1" x14ac:dyDescent="0.25">
      <c r="D1242" s="24">
        <f>D1226+D1234</f>
        <v>36848.415000000001</v>
      </c>
      <c r="E1242" s="24">
        <f t="shared" ref="E1242:O1242" si="54">E1226+E1234</f>
        <v>31758.241999999995</v>
      </c>
      <c r="F1242" s="24">
        <f t="shared" si="54"/>
        <v>32048.101999999995</v>
      </c>
      <c r="G1242" s="24">
        <f t="shared" si="54"/>
        <v>18683.989000000001</v>
      </c>
      <c r="H1242" s="24">
        <f t="shared" si="54"/>
        <v>3318.8009999999999</v>
      </c>
      <c r="I1242" s="24">
        <f t="shared" si="54"/>
        <v>0</v>
      </c>
      <c r="J1242" s="24">
        <f t="shared" si="54"/>
        <v>0</v>
      </c>
      <c r="K1242" s="24">
        <f t="shared" si="54"/>
        <v>0</v>
      </c>
      <c r="L1242" s="24">
        <f t="shared" si="54"/>
        <v>0</v>
      </c>
      <c r="M1242" s="24">
        <f t="shared" si="54"/>
        <v>19559.329999999998</v>
      </c>
      <c r="N1242" s="24">
        <f t="shared" si="54"/>
        <v>24158.732000000004</v>
      </c>
      <c r="O1242" s="24">
        <f t="shared" si="54"/>
        <v>33062.591000000008</v>
      </c>
      <c r="P1242" s="24">
        <f>P1226+P1234</f>
        <v>199438.20200000005</v>
      </c>
    </row>
    <row r="1243" spans="4:35" ht="12.75" hidden="1" customHeight="1" x14ac:dyDescent="0.25">
      <c r="D1243" s="24">
        <f t="shared" ref="D1243:P1247" si="55">D1227+D1235</f>
        <v>6502.8759999999984</v>
      </c>
      <c r="E1243" s="24">
        <f t="shared" si="55"/>
        <v>6083.331000000001</v>
      </c>
      <c r="F1243" s="24">
        <f t="shared" si="55"/>
        <v>6502.8759999999984</v>
      </c>
      <c r="G1243" s="24">
        <f t="shared" si="55"/>
        <v>6293.098</v>
      </c>
      <c r="H1243" s="24">
        <f t="shared" si="55"/>
        <v>6438.2749999999996</v>
      </c>
      <c r="I1243" s="24">
        <f t="shared" si="55"/>
        <v>6043.6660000000011</v>
      </c>
      <c r="J1243" s="24">
        <f t="shared" si="55"/>
        <v>6017.268</v>
      </c>
      <c r="K1243" s="24">
        <f t="shared" si="55"/>
        <v>4556.0400000000009</v>
      </c>
      <c r="L1243" s="24">
        <f t="shared" si="55"/>
        <v>6210.4939999999997</v>
      </c>
      <c r="M1243" s="24">
        <f t="shared" si="55"/>
        <v>6502.8759999999984</v>
      </c>
      <c r="N1243" s="24">
        <f t="shared" si="55"/>
        <v>6293.098</v>
      </c>
      <c r="O1243" s="24">
        <f t="shared" si="55"/>
        <v>6502.8759999999984</v>
      </c>
      <c r="P1243" s="24">
        <f t="shared" si="55"/>
        <v>73946.774000000005</v>
      </c>
    </row>
    <row r="1244" spans="4:35" ht="12.75" hidden="1" customHeight="1" x14ac:dyDescent="0.25">
      <c r="D1244" s="24">
        <f t="shared" si="55"/>
        <v>0</v>
      </c>
      <c r="E1244" s="24">
        <f t="shared" si="55"/>
        <v>0</v>
      </c>
      <c r="F1244" s="24">
        <f t="shared" si="55"/>
        <v>0</v>
      </c>
      <c r="G1244" s="24">
        <f t="shared" si="55"/>
        <v>0</v>
      </c>
      <c r="H1244" s="24">
        <f t="shared" si="55"/>
        <v>0</v>
      </c>
      <c r="I1244" s="24">
        <f t="shared" si="55"/>
        <v>0</v>
      </c>
      <c r="J1244" s="24">
        <f t="shared" si="55"/>
        <v>0</v>
      </c>
      <c r="K1244" s="24">
        <f t="shared" si="55"/>
        <v>0</v>
      </c>
      <c r="L1244" s="24">
        <f t="shared" si="55"/>
        <v>0</v>
      </c>
      <c r="M1244" s="24">
        <f t="shared" si="55"/>
        <v>0</v>
      </c>
      <c r="N1244" s="24">
        <f t="shared" si="55"/>
        <v>0</v>
      </c>
      <c r="O1244" s="24">
        <f t="shared" si="55"/>
        <v>0</v>
      </c>
      <c r="P1244" s="24">
        <f t="shared" si="55"/>
        <v>0</v>
      </c>
    </row>
    <row r="1245" spans="4:35" ht="12.75" hidden="1" customHeight="1" x14ac:dyDescent="0.25">
      <c r="D1245" s="24">
        <f t="shared" si="55"/>
        <v>0</v>
      </c>
      <c r="E1245" s="24">
        <f t="shared" si="55"/>
        <v>0</v>
      </c>
      <c r="F1245" s="24">
        <f t="shared" si="55"/>
        <v>0</v>
      </c>
      <c r="G1245" s="24">
        <f t="shared" si="55"/>
        <v>0</v>
      </c>
      <c r="H1245" s="24">
        <f t="shared" si="55"/>
        <v>0</v>
      </c>
      <c r="I1245" s="24">
        <f t="shared" si="55"/>
        <v>0</v>
      </c>
      <c r="J1245" s="24">
        <f t="shared" si="55"/>
        <v>0</v>
      </c>
      <c r="K1245" s="24">
        <f t="shared" si="55"/>
        <v>0</v>
      </c>
      <c r="L1245" s="24">
        <f t="shared" si="55"/>
        <v>0</v>
      </c>
      <c r="M1245" s="24">
        <f t="shared" si="55"/>
        <v>0</v>
      </c>
      <c r="N1245" s="24">
        <f t="shared" si="55"/>
        <v>0</v>
      </c>
      <c r="O1245" s="24">
        <f t="shared" si="55"/>
        <v>0</v>
      </c>
      <c r="P1245" s="24">
        <f t="shared" si="55"/>
        <v>0</v>
      </c>
    </row>
    <row r="1246" spans="4:35" ht="12.75" hidden="1" customHeight="1" x14ac:dyDescent="0.25">
      <c r="D1246" s="24">
        <f t="shared" si="55"/>
        <v>1.583</v>
      </c>
      <c r="E1246" s="24">
        <f t="shared" si="55"/>
        <v>1.3640000000000001</v>
      </c>
      <c r="F1246" s="24">
        <f t="shared" si="55"/>
        <v>1.377</v>
      </c>
      <c r="G1246" s="24">
        <f t="shared" si="55"/>
        <v>0.80300000000000005</v>
      </c>
      <c r="H1246" s="24">
        <f t="shared" si="55"/>
        <v>0.14299999999999999</v>
      </c>
      <c r="I1246" s="24">
        <f t="shared" si="55"/>
        <v>0</v>
      </c>
      <c r="J1246" s="24">
        <f t="shared" si="55"/>
        <v>0</v>
      </c>
      <c r="K1246" s="24">
        <f t="shared" si="55"/>
        <v>0</v>
      </c>
      <c r="L1246" s="24">
        <f t="shared" si="55"/>
        <v>0</v>
      </c>
      <c r="M1246" s="24">
        <f t="shared" si="55"/>
        <v>0.84</v>
      </c>
      <c r="N1246" s="24">
        <f t="shared" si="55"/>
        <v>1.038</v>
      </c>
      <c r="O1246" s="24">
        <f t="shared" si="55"/>
        <v>1.42</v>
      </c>
      <c r="P1246" s="24">
        <f t="shared" si="55"/>
        <v>8.5679999999999996</v>
      </c>
    </row>
    <row r="1247" spans="4:35" ht="12.75" hidden="1" customHeight="1" x14ac:dyDescent="0.25">
      <c r="D1247" s="24">
        <f t="shared" si="55"/>
        <v>43352.873999999996</v>
      </c>
      <c r="E1247" s="24">
        <f t="shared" si="55"/>
        <v>37842.936999999998</v>
      </c>
      <c r="F1247" s="24">
        <f t="shared" si="55"/>
        <v>38552.354999999981</v>
      </c>
      <c r="G1247" s="24">
        <f t="shared" si="55"/>
        <v>24977.889999999996</v>
      </c>
      <c r="H1247" s="24">
        <f t="shared" si="55"/>
        <v>9757.2189999999991</v>
      </c>
      <c r="I1247" s="24">
        <f t="shared" si="55"/>
        <v>6043.6660000000011</v>
      </c>
      <c r="J1247" s="24">
        <f t="shared" si="55"/>
        <v>6017.268</v>
      </c>
      <c r="K1247" s="24">
        <f t="shared" si="55"/>
        <v>4556.0400000000009</v>
      </c>
      <c r="L1247" s="24">
        <f t="shared" si="55"/>
        <v>6210.4939999999997</v>
      </c>
      <c r="M1247" s="24">
        <f t="shared" si="55"/>
        <v>26063.046000000002</v>
      </c>
      <c r="N1247" s="24">
        <f t="shared" si="55"/>
        <v>30452.868000000006</v>
      </c>
      <c r="O1247" s="24">
        <f t="shared" si="55"/>
        <v>39566.88700000001</v>
      </c>
      <c r="P1247" s="24">
        <f t="shared" si="55"/>
        <v>273393.54399999999</v>
      </c>
      <c r="AI1247">
        <f>P1174+P1231</f>
        <v>273707.18773300003</v>
      </c>
    </row>
    <row r="1248" spans="4:35" ht="12.75" hidden="1" customHeight="1" x14ac:dyDescent="0.25"/>
    <row r="1249" spans="3:16" ht="12.75" hidden="1" customHeight="1" x14ac:dyDescent="0.25"/>
    <row r="1250" spans="3:16" ht="12.75" hidden="1" customHeight="1" x14ac:dyDescent="0.25"/>
    <row r="1251" spans="3:16" ht="12.75" hidden="1" customHeight="1" x14ac:dyDescent="0.25">
      <c r="C1251" s="24" t="s">
        <v>158</v>
      </c>
      <c r="D1251" s="24" t="s">
        <v>154</v>
      </c>
    </row>
    <row r="1252" spans="3:16" ht="12.75" hidden="1" customHeight="1" x14ac:dyDescent="0.25">
      <c r="D1252" s="24">
        <v>41.11</v>
      </c>
      <c r="E1252" s="24">
        <v>36.914000000000001</v>
      </c>
      <c r="F1252" s="24">
        <v>31.76</v>
      </c>
      <c r="G1252" s="24">
        <v>19.027000000000001</v>
      </c>
      <c r="H1252" s="24">
        <v>1.4550000000000001</v>
      </c>
      <c r="L1252" s="24">
        <v>1.796</v>
      </c>
      <c r="M1252" s="24">
        <v>20.074000000000002</v>
      </c>
      <c r="N1252" s="24">
        <v>28.207999999999998</v>
      </c>
      <c r="O1252" s="24">
        <v>36.573</v>
      </c>
      <c r="P1252" s="24">
        <v>216.91700000000003</v>
      </c>
    </row>
    <row r="1253" spans="3:16" ht="12.75" hidden="1" customHeight="1" x14ac:dyDescent="0.25">
      <c r="D1253" s="24">
        <v>0</v>
      </c>
      <c r="E1253" s="24">
        <v>0</v>
      </c>
      <c r="F1253" s="24">
        <v>0</v>
      </c>
      <c r="G1253" s="24">
        <v>0</v>
      </c>
      <c r="H1253" s="24">
        <v>0</v>
      </c>
      <c r="I1253" s="24">
        <v>0</v>
      </c>
      <c r="J1253" s="24">
        <v>0</v>
      </c>
      <c r="K1253" s="24">
        <v>0</v>
      </c>
      <c r="L1253" s="24">
        <v>0</v>
      </c>
      <c r="M1253" s="24">
        <v>0</v>
      </c>
      <c r="N1253" s="24">
        <v>0</v>
      </c>
      <c r="O1253" s="24">
        <v>0</v>
      </c>
      <c r="P1253" s="24">
        <v>0</v>
      </c>
    </row>
    <row r="1254" spans="3:16" ht="12.75" hidden="1" customHeight="1" x14ac:dyDescent="0.25">
      <c r="D1254" s="24">
        <v>0</v>
      </c>
      <c r="E1254" s="24">
        <v>0</v>
      </c>
      <c r="F1254" s="24">
        <v>0</v>
      </c>
      <c r="G1254" s="24">
        <v>0</v>
      </c>
      <c r="H1254" s="24">
        <v>0</v>
      </c>
      <c r="I1254" s="24">
        <v>0</v>
      </c>
      <c r="J1254" s="24">
        <v>0</v>
      </c>
      <c r="K1254" s="24">
        <v>0</v>
      </c>
      <c r="L1254" s="24">
        <v>0</v>
      </c>
      <c r="M1254" s="24">
        <v>0</v>
      </c>
      <c r="N1254" s="24">
        <v>0</v>
      </c>
      <c r="O1254" s="24">
        <v>0</v>
      </c>
      <c r="P1254" s="24">
        <v>0</v>
      </c>
    </row>
    <row r="1255" spans="3:16" ht="12.75" hidden="1" customHeight="1" x14ac:dyDescent="0.25">
      <c r="D1255" s="24">
        <v>0</v>
      </c>
      <c r="E1255" s="24">
        <v>0</v>
      </c>
      <c r="F1255" s="24">
        <v>0</v>
      </c>
      <c r="G1255" s="24">
        <v>0</v>
      </c>
      <c r="H1255" s="24">
        <v>0</v>
      </c>
      <c r="I1255" s="24">
        <v>0</v>
      </c>
      <c r="J1255" s="24">
        <v>0</v>
      </c>
      <c r="K1255" s="24">
        <v>0</v>
      </c>
      <c r="L1255" s="24">
        <v>0</v>
      </c>
      <c r="M1255" s="24">
        <v>0</v>
      </c>
      <c r="N1255" s="24">
        <v>0</v>
      </c>
      <c r="O1255" s="24">
        <v>0</v>
      </c>
      <c r="P1255" s="24">
        <v>0</v>
      </c>
    </row>
    <row r="1256" spans="3:16" ht="12.75" hidden="1" customHeight="1" x14ac:dyDescent="0.25">
      <c r="D1256" s="24">
        <v>0</v>
      </c>
      <c r="E1256" s="24">
        <v>0</v>
      </c>
      <c r="F1256" s="24">
        <v>0</v>
      </c>
      <c r="G1256" s="24">
        <v>0</v>
      </c>
      <c r="H1256" s="24">
        <v>0</v>
      </c>
      <c r="I1256" s="24">
        <v>0</v>
      </c>
      <c r="J1256" s="24">
        <v>0</v>
      </c>
      <c r="K1256" s="24">
        <v>0</v>
      </c>
      <c r="L1256" s="24">
        <v>0</v>
      </c>
      <c r="M1256" s="24">
        <v>0</v>
      </c>
      <c r="N1256" s="24">
        <v>0</v>
      </c>
      <c r="O1256" s="24">
        <v>0</v>
      </c>
      <c r="P1256" s="24">
        <v>0</v>
      </c>
    </row>
    <row r="1257" spans="3:16" ht="12.75" hidden="1" customHeight="1" x14ac:dyDescent="0.25">
      <c r="D1257" s="24">
        <v>41.11</v>
      </c>
      <c r="E1257" s="24">
        <v>36.914000000000001</v>
      </c>
      <c r="F1257" s="24">
        <v>31.76</v>
      </c>
      <c r="G1257" s="24">
        <v>19.027000000000001</v>
      </c>
      <c r="H1257" s="24">
        <v>1.4550000000000001</v>
      </c>
      <c r="I1257" s="24">
        <v>0</v>
      </c>
      <c r="J1257" s="24">
        <v>0</v>
      </c>
      <c r="K1257" s="24">
        <v>0</v>
      </c>
      <c r="L1257" s="24">
        <v>1.796</v>
      </c>
      <c r="M1257" s="24">
        <v>20.074000000000002</v>
      </c>
      <c r="N1257" s="24">
        <v>28.207999999999998</v>
      </c>
      <c r="O1257" s="24">
        <v>36.573</v>
      </c>
      <c r="P1257" s="24">
        <v>216.91700000000003</v>
      </c>
    </row>
    <row r="1258" spans="3:16" ht="12.75" hidden="1" customHeight="1" x14ac:dyDescent="0.25"/>
    <row r="1259" spans="3:16" ht="12.75" hidden="1" customHeight="1" x14ac:dyDescent="0.25">
      <c r="D1259" s="24" t="s">
        <v>155</v>
      </c>
    </row>
    <row r="1260" spans="3:16" ht="12.75" hidden="1" customHeight="1" x14ac:dyDescent="0.25">
      <c r="D1260" s="24">
        <v>7320.2830000000004</v>
      </c>
      <c r="E1260" s="24">
        <v>6263.0849999999991</v>
      </c>
      <c r="F1260" s="24">
        <v>6274.7649999999994</v>
      </c>
      <c r="G1260" s="24">
        <v>3333.8909999999996</v>
      </c>
      <c r="H1260" s="24">
        <v>520.29700000000014</v>
      </c>
      <c r="I1260" s="24">
        <v>0</v>
      </c>
      <c r="J1260" s="24">
        <v>0</v>
      </c>
      <c r="K1260" s="24">
        <v>0</v>
      </c>
      <c r="L1260" s="24">
        <v>0</v>
      </c>
      <c r="M1260" s="24">
        <v>3501.06</v>
      </c>
      <c r="N1260" s="24">
        <v>4548.5770000000002</v>
      </c>
      <c r="O1260" s="24">
        <v>6498.8970000000008</v>
      </c>
      <c r="P1260" s="24">
        <v>38260.854999999996</v>
      </c>
    </row>
    <row r="1261" spans="3:16" ht="12.75" hidden="1" customHeight="1" x14ac:dyDescent="0.25">
      <c r="D1261" s="24">
        <v>208.22499999999999</v>
      </c>
      <c r="E1261" s="24">
        <v>194.78900000000004</v>
      </c>
      <c r="F1261" s="24">
        <v>208.22499999999999</v>
      </c>
      <c r="G1261" s="24">
        <v>201.50799999999998</v>
      </c>
      <c r="H1261" s="24">
        <v>204.11799999999999</v>
      </c>
      <c r="I1261" s="24">
        <v>194.67299999999997</v>
      </c>
      <c r="J1261" s="24">
        <v>188.203</v>
      </c>
      <c r="K1261" s="24">
        <v>160.13800000000001</v>
      </c>
      <c r="L1261" s="24">
        <v>196.64999999999998</v>
      </c>
      <c r="M1261" s="24">
        <v>208.22499999999999</v>
      </c>
      <c r="N1261" s="24">
        <v>201.50799999999998</v>
      </c>
      <c r="O1261" s="24">
        <v>208.22499999999999</v>
      </c>
      <c r="P1261" s="24">
        <v>2374.4870000000005</v>
      </c>
    </row>
    <row r="1262" spans="3:16" ht="12.75" hidden="1" customHeight="1" x14ac:dyDescent="0.25">
      <c r="D1262" s="24">
        <v>0</v>
      </c>
      <c r="E1262" s="24">
        <v>0</v>
      </c>
      <c r="F1262" s="24">
        <v>0</v>
      </c>
      <c r="G1262" s="24">
        <v>0</v>
      </c>
      <c r="H1262" s="24">
        <v>0</v>
      </c>
      <c r="I1262" s="24">
        <v>0</v>
      </c>
      <c r="J1262" s="24">
        <v>0</v>
      </c>
      <c r="K1262" s="24">
        <v>0</v>
      </c>
      <c r="L1262" s="24">
        <v>0</v>
      </c>
      <c r="M1262" s="24">
        <v>0</v>
      </c>
      <c r="N1262" s="24">
        <v>0</v>
      </c>
      <c r="O1262" s="24">
        <v>0</v>
      </c>
      <c r="P1262" s="24">
        <v>0</v>
      </c>
    </row>
    <row r="1263" spans="3:16" ht="12.75" hidden="1" customHeight="1" x14ac:dyDescent="0.25">
      <c r="D1263" s="24">
        <v>188.62200000000001</v>
      </c>
      <c r="E1263" s="24">
        <v>176.453</v>
      </c>
      <c r="F1263" s="24">
        <v>188.62200000000001</v>
      </c>
      <c r="G1263" s="24">
        <v>182.53700000000001</v>
      </c>
      <c r="H1263" s="24">
        <v>188.62200000000001</v>
      </c>
      <c r="I1263" s="24">
        <v>182.53700000000001</v>
      </c>
      <c r="J1263" s="24">
        <v>103.438</v>
      </c>
      <c r="K1263" s="24">
        <v>188.62200000000001</v>
      </c>
      <c r="L1263" s="24">
        <v>182.53700000000001</v>
      </c>
      <c r="M1263" s="24">
        <v>188.62200000000001</v>
      </c>
      <c r="N1263" s="24">
        <v>182.53700000000001</v>
      </c>
      <c r="O1263" s="24">
        <v>188.62200000000001</v>
      </c>
      <c r="P1263" s="24">
        <v>2141.7710000000002</v>
      </c>
    </row>
    <row r="1264" spans="3:16" ht="12.75" hidden="1" customHeight="1" x14ac:dyDescent="0.25">
      <c r="D1264" s="24">
        <v>292.89600000000002</v>
      </c>
      <c r="E1264" s="24">
        <v>251.857</v>
      </c>
      <c r="F1264" s="24">
        <v>252.61600000000007</v>
      </c>
      <c r="G1264" s="24">
        <v>136.27699999999996</v>
      </c>
      <c r="H1264" s="24">
        <v>25.971999999999994</v>
      </c>
      <c r="I1264" s="24">
        <v>5.476</v>
      </c>
      <c r="J1264" s="24">
        <v>3.1040000000000001</v>
      </c>
      <c r="K1264" s="24">
        <v>5.6589999999999998</v>
      </c>
      <c r="L1264" s="24">
        <v>5.476</v>
      </c>
      <c r="M1264" s="24">
        <v>143.03499999999994</v>
      </c>
      <c r="N1264" s="24">
        <v>184.26400000000004</v>
      </c>
      <c r="O1264" s="24">
        <v>261.47300000000001</v>
      </c>
      <c r="P1264" s="24">
        <v>1568.1049999999998</v>
      </c>
    </row>
    <row r="1265" spans="3:16" ht="12.75" hidden="1" customHeight="1" x14ac:dyDescent="0.25">
      <c r="D1265" s="24">
        <v>8010.0259999999998</v>
      </c>
      <c r="E1265" s="24">
        <v>6886.1840000000002</v>
      </c>
      <c r="F1265" s="24">
        <v>6924.2279999999992</v>
      </c>
      <c r="G1265" s="24">
        <v>3854.2130000000006</v>
      </c>
      <c r="H1265" s="24">
        <v>939.00900000000013</v>
      </c>
      <c r="I1265" s="24">
        <v>382.68599999999998</v>
      </c>
      <c r="J1265" s="24">
        <v>294.745</v>
      </c>
      <c r="K1265" s="24">
        <v>354.41899999999998</v>
      </c>
      <c r="L1265" s="24">
        <v>384.66300000000001</v>
      </c>
      <c r="M1265" s="24">
        <v>4040.9420000000005</v>
      </c>
      <c r="N1265" s="24">
        <v>5116.8860000000004</v>
      </c>
      <c r="O1265" s="24">
        <v>7157.2170000000006</v>
      </c>
      <c r="P1265" s="24">
        <v>44345.218000000008</v>
      </c>
    </row>
    <row r="1266" spans="3:16" ht="12.75" hidden="1" customHeight="1" x14ac:dyDescent="0.25"/>
    <row r="1267" spans="3:16" ht="12.75" hidden="1" customHeight="1" x14ac:dyDescent="0.25"/>
    <row r="1268" spans="3:16" ht="12.75" hidden="1" customHeight="1" x14ac:dyDescent="0.25">
      <c r="D1268" s="24">
        <f>D1252+D1260</f>
        <v>7361.393</v>
      </c>
      <c r="E1268" s="24">
        <f t="shared" ref="E1268:O1268" si="56">E1252+E1260</f>
        <v>6299.9989999999989</v>
      </c>
      <c r="F1268" s="24">
        <f t="shared" si="56"/>
        <v>6306.5249999999996</v>
      </c>
      <c r="G1268" s="24">
        <f t="shared" si="56"/>
        <v>3352.9179999999997</v>
      </c>
      <c r="H1268" s="24">
        <f t="shared" si="56"/>
        <v>521.75200000000018</v>
      </c>
      <c r="I1268" s="24">
        <f t="shared" si="56"/>
        <v>0</v>
      </c>
      <c r="J1268" s="24">
        <f t="shared" si="56"/>
        <v>0</v>
      </c>
      <c r="K1268" s="24">
        <f t="shared" si="56"/>
        <v>0</v>
      </c>
      <c r="L1268" s="24">
        <f t="shared" si="56"/>
        <v>1.796</v>
      </c>
      <c r="M1268" s="24">
        <f t="shared" si="56"/>
        <v>3521.134</v>
      </c>
      <c r="N1268" s="24">
        <f t="shared" si="56"/>
        <v>4576.7849999999999</v>
      </c>
      <c r="O1268" s="24">
        <f t="shared" si="56"/>
        <v>6535.4700000000012</v>
      </c>
      <c r="P1268" s="24">
        <f>P1252+P1260</f>
        <v>38477.771999999997</v>
      </c>
    </row>
    <row r="1269" spans="3:16" ht="12.75" hidden="1" customHeight="1" x14ac:dyDescent="0.25">
      <c r="D1269" s="24">
        <f t="shared" ref="D1269:P1269" si="57">D1253+D1261</f>
        <v>208.22499999999999</v>
      </c>
      <c r="E1269" s="24">
        <f t="shared" si="57"/>
        <v>194.78900000000004</v>
      </c>
      <c r="F1269" s="24">
        <f t="shared" si="57"/>
        <v>208.22499999999999</v>
      </c>
      <c r="G1269" s="24">
        <f t="shared" si="57"/>
        <v>201.50799999999998</v>
      </c>
      <c r="H1269" s="24">
        <f t="shared" si="57"/>
        <v>204.11799999999999</v>
      </c>
      <c r="I1269" s="24">
        <f t="shared" si="57"/>
        <v>194.67299999999997</v>
      </c>
      <c r="J1269" s="24">
        <f t="shared" si="57"/>
        <v>188.203</v>
      </c>
      <c r="K1269" s="24">
        <f t="shared" si="57"/>
        <v>160.13800000000001</v>
      </c>
      <c r="L1269" s="24">
        <f t="shared" si="57"/>
        <v>196.64999999999998</v>
      </c>
      <c r="M1269" s="24">
        <f t="shared" si="57"/>
        <v>208.22499999999999</v>
      </c>
      <c r="N1269" s="24">
        <f t="shared" si="57"/>
        <v>201.50799999999998</v>
      </c>
      <c r="O1269" s="24">
        <f t="shared" si="57"/>
        <v>208.22499999999999</v>
      </c>
      <c r="P1269" s="24">
        <f t="shared" si="57"/>
        <v>2374.4870000000005</v>
      </c>
    </row>
    <row r="1270" spans="3:16" ht="12.75" hidden="1" customHeight="1" x14ac:dyDescent="0.25">
      <c r="D1270" s="24">
        <f t="shared" ref="D1270:P1270" si="58">D1254+D1262</f>
        <v>0</v>
      </c>
      <c r="E1270" s="24">
        <f t="shared" si="58"/>
        <v>0</v>
      </c>
      <c r="F1270" s="24">
        <f t="shared" si="58"/>
        <v>0</v>
      </c>
      <c r="G1270" s="24">
        <f t="shared" si="58"/>
        <v>0</v>
      </c>
      <c r="H1270" s="24">
        <f t="shared" si="58"/>
        <v>0</v>
      </c>
      <c r="I1270" s="24">
        <f t="shared" si="58"/>
        <v>0</v>
      </c>
      <c r="J1270" s="24">
        <f t="shared" si="58"/>
        <v>0</v>
      </c>
      <c r="K1270" s="24">
        <f t="shared" si="58"/>
        <v>0</v>
      </c>
      <c r="L1270" s="24">
        <f t="shared" si="58"/>
        <v>0</v>
      </c>
      <c r="M1270" s="24">
        <f t="shared" si="58"/>
        <v>0</v>
      </c>
      <c r="N1270" s="24">
        <f t="shared" si="58"/>
        <v>0</v>
      </c>
      <c r="O1270" s="24">
        <f t="shared" si="58"/>
        <v>0</v>
      </c>
      <c r="P1270" s="24">
        <f t="shared" si="58"/>
        <v>0</v>
      </c>
    </row>
    <row r="1271" spans="3:16" ht="12.75" hidden="1" customHeight="1" x14ac:dyDescent="0.25">
      <c r="D1271" s="24">
        <f t="shared" ref="D1271:P1271" si="59">D1255+D1263</f>
        <v>188.62200000000001</v>
      </c>
      <c r="E1271" s="24">
        <f t="shared" si="59"/>
        <v>176.453</v>
      </c>
      <c r="F1271" s="24">
        <f t="shared" si="59"/>
        <v>188.62200000000001</v>
      </c>
      <c r="G1271" s="24">
        <f t="shared" si="59"/>
        <v>182.53700000000001</v>
      </c>
      <c r="H1271" s="24">
        <f t="shared" si="59"/>
        <v>188.62200000000001</v>
      </c>
      <c r="I1271" s="24">
        <f t="shared" si="59"/>
        <v>182.53700000000001</v>
      </c>
      <c r="J1271" s="24">
        <f t="shared" si="59"/>
        <v>103.438</v>
      </c>
      <c r="K1271" s="24">
        <f t="shared" si="59"/>
        <v>188.62200000000001</v>
      </c>
      <c r="L1271" s="24">
        <f t="shared" si="59"/>
        <v>182.53700000000001</v>
      </c>
      <c r="M1271" s="24">
        <f t="shared" si="59"/>
        <v>188.62200000000001</v>
      </c>
      <c r="N1271" s="24">
        <f t="shared" si="59"/>
        <v>182.53700000000001</v>
      </c>
      <c r="O1271" s="24">
        <f t="shared" si="59"/>
        <v>188.62200000000001</v>
      </c>
      <c r="P1271" s="24">
        <f t="shared" si="59"/>
        <v>2141.7710000000002</v>
      </c>
    </row>
    <row r="1272" spans="3:16" ht="12.75" hidden="1" customHeight="1" x14ac:dyDescent="0.25">
      <c r="D1272" s="24">
        <f t="shared" ref="D1272:P1272" si="60">D1256+D1264</f>
        <v>292.89600000000002</v>
      </c>
      <c r="E1272" s="24">
        <f t="shared" si="60"/>
        <v>251.857</v>
      </c>
      <c r="F1272" s="24">
        <f t="shared" si="60"/>
        <v>252.61600000000007</v>
      </c>
      <c r="G1272" s="24">
        <f t="shared" si="60"/>
        <v>136.27699999999996</v>
      </c>
      <c r="H1272" s="24">
        <f t="shared" si="60"/>
        <v>25.971999999999994</v>
      </c>
      <c r="I1272" s="24">
        <f t="shared" si="60"/>
        <v>5.476</v>
      </c>
      <c r="J1272" s="24">
        <f t="shared" si="60"/>
        <v>3.1040000000000001</v>
      </c>
      <c r="K1272" s="24">
        <f t="shared" si="60"/>
        <v>5.6589999999999998</v>
      </c>
      <c r="L1272" s="24">
        <f t="shared" si="60"/>
        <v>5.476</v>
      </c>
      <c r="M1272" s="24">
        <f t="shared" si="60"/>
        <v>143.03499999999994</v>
      </c>
      <c r="N1272" s="24">
        <f t="shared" si="60"/>
        <v>184.26400000000004</v>
      </c>
      <c r="O1272" s="24">
        <f t="shared" si="60"/>
        <v>261.47300000000001</v>
      </c>
      <c r="P1272" s="24">
        <f t="shared" si="60"/>
        <v>1568.1049999999998</v>
      </c>
    </row>
    <row r="1273" spans="3:16" ht="12.75" hidden="1" customHeight="1" x14ac:dyDescent="0.25">
      <c r="D1273" s="24">
        <f t="shared" ref="D1273:P1273" si="61">D1257+D1265</f>
        <v>8051.1359999999995</v>
      </c>
      <c r="E1273" s="24">
        <f t="shared" si="61"/>
        <v>6923.098</v>
      </c>
      <c r="F1273" s="24">
        <f t="shared" si="61"/>
        <v>6955.9879999999994</v>
      </c>
      <c r="G1273" s="24">
        <f t="shared" si="61"/>
        <v>3873.2400000000007</v>
      </c>
      <c r="H1273" s="24">
        <f t="shared" si="61"/>
        <v>940.46400000000017</v>
      </c>
      <c r="I1273" s="24">
        <f t="shared" si="61"/>
        <v>382.68599999999998</v>
      </c>
      <c r="J1273" s="24">
        <f t="shared" si="61"/>
        <v>294.745</v>
      </c>
      <c r="K1273" s="24">
        <f t="shared" si="61"/>
        <v>354.41899999999998</v>
      </c>
      <c r="L1273" s="24">
        <f t="shared" si="61"/>
        <v>386.459</v>
      </c>
      <c r="M1273" s="24">
        <f t="shared" si="61"/>
        <v>4061.0160000000005</v>
      </c>
      <c r="N1273" s="24">
        <f t="shared" si="61"/>
        <v>5145.0940000000001</v>
      </c>
      <c r="O1273" s="24">
        <f t="shared" si="61"/>
        <v>7193.7900000000009</v>
      </c>
      <c r="P1273" s="24">
        <f t="shared" si="61"/>
        <v>44562.135000000009</v>
      </c>
    </row>
    <row r="1274" spans="3:16" ht="12.75" hidden="1" customHeight="1" x14ac:dyDescent="0.25"/>
    <row r="1275" spans="3:16" ht="12.75" hidden="1" customHeight="1" x14ac:dyDescent="0.25"/>
    <row r="1276" spans="3:16" ht="12.75" hidden="1" customHeight="1" x14ac:dyDescent="0.25">
      <c r="C1276" s="24" t="s">
        <v>159</v>
      </c>
      <c r="D1276" s="24" t="s">
        <v>154</v>
      </c>
    </row>
    <row r="1277" spans="3:16" ht="12.75" hidden="1" customHeight="1" x14ac:dyDescent="0.25">
      <c r="D1277" s="24">
        <v>213.15100000000001</v>
      </c>
      <c r="E1277" s="24">
        <v>191.114</v>
      </c>
      <c r="F1277" s="24">
        <v>162.96</v>
      </c>
      <c r="G1277" s="24">
        <v>94.846999999999994</v>
      </c>
      <c r="H1277" s="24">
        <v>6.8380000000000001</v>
      </c>
      <c r="L1277" s="24">
        <v>8.4269999999999996</v>
      </c>
      <c r="M1277" s="24">
        <v>100.223</v>
      </c>
      <c r="N1277" s="24">
        <v>144.13399999999999</v>
      </c>
      <c r="O1277" s="24">
        <v>188.79400000000001</v>
      </c>
      <c r="P1277" s="24">
        <v>1110.4880000000001</v>
      </c>
    </row>
    <row r="1278" spans="3:16" ht="12.75" hidden="1" customHeight="1" x14ac:dyDescent="0.25">
      <c r="D1278" s="24">
        <v>3.6909999999999998</v>
      </c>
      <c r="E1278" s="24">
        <v>3.4540000000000002</v>
      </c>
      <c r="F1278" s="24">
        <v>3.6909999999999998</v>
      </c>
      <c r="G1278" s="24">
        <v>3.5739999999999998</v>
      </c>
      <c r="H1278" s="24">
        <v>3.68</v>
      </c>
      <c r="I1278" s="24">
        <v>3.5609999999999999</v>
      </c>
      <c r="J1278" s="24">
        <v>3.6779999999999999</v>
      </c>
      <c r="K1278" s="24">
        <v>3.6779999999999999</v>
      </c>
      <c r="L1278" s="24">
        <v>3.5630000000000002</v>
      </c>
      <c r="M1278" s="24">
        <v>3.6909999999999998</v>
      </c>
      <c r="N1278" s="24">
        <v>3.5739999999999998</v>
      </c>
      <c r="O1278" s="24">
        <v>3.6909999999999998</v>
      </c>
      <c r="P1278" s="24">
        <v>43.526000000000003</v>
      </c>
    </row>
    <row r="1279" spans="3:16" ht="12.75" hidden="1" customHeight="1" x14ac:dyDescent="0.25">
      <c r="D1279" s="24">
        <v>0</v>
      </c>
      <c r="E1279" s="24">
        <v>0</v>
      </c>
      <c r="F1279" s="24">
        <v>0</v>
      </c>
      <c r="G1279" s="24">
        <v>0</v>
      </c>
      <c r="H1279" s="24">
        <v>0</v>
      </c>
      <c r="I1279" s="24">
        <v>0</v>
      </c>
      <c r="J1279" s="24">
        <v>0</v>
      </c>
      <c r="K1279" s="24">
        <v>0</v>
      </c>
      <c r="L1279" s="24">
        <v>0</v>
      </c>
      <c r="M1279" s="24">
        <v>0</v>
      </c>
      <c r="N1279" s="24">
        <v>0</v>
      </c>
      <c r="O1279" s="24">
        <v>0</v>
      </c>
      <c r="P1279" s="24">
        <v>0</v>
      </c>
    </row>
    <row r="1280" spans="3:16" ht="12.75" hidden="1" customHeight="1" x14ac:dyDescent="0.25">
      <c r="D1280" s="24">
        <v>1000.68</v>
      </c>
      <c r="E1280" s="24">
        <v>936.12</v>
      </c>
      <c r="F1280" s="24">
        <v>1000.68</v>
      </c>
      <c r="G1280" s="24">
        <v>968.4</v>
      </c>
      <c r="H1280" s="24">
        <v>1558.68</v>
      </c>
      <c r="I1280" s="24">
        <v>1508.4</v>
      </c>
      <c r="J1280" s="24">
        <v>1558.68</v>
      </c>
      <c r="K1280" s="24">
        <v>1558.68</v>
      </c>
      <c r="L1280" s="24">
        <v>1508.4</v>
      </c>
      <c r="M1280" s="24">
        <v>1558.68</v>
      </c>
      <c r="N1280" s="24">
        <v>968.4</v>
      </c>
      <c r="O1280" s="24">
        <v>1000.68</v>
      </c>
      <c r="P1280" s="24">
        <v>15126.480000000001</v>
      </c>
    </row>
    <row r="1281" spans="4:16" ht="12.75" hidden="1" customHeight="1" x14ac:dyDescent="0.25">
      <c r="D1281" s="24">
        <v>118.333</v>
      </c>
      <c r="E1281" s="24">
        <v>109.986</v>
      </c>
      <c r="F1281" s="24">
        <v>114.01900000000001</v>
      </c>
      <c r="G1281" s="24">
        <v>104.937</v>
      </c>
      <c r="H1281" s="24">
        <v>156.446</v>
      </c>
      <c r="I1281" s="24">
        <v>150.84</v>
      </c>
      <c r="J1281" s="24">
        <v>155.86799999999999</v>
      </c>
      <c r="K1281" s="24">
        <v>155.86799999999999</v>
      </c>
      <c r="L1281" s="24">
        <v>151.55500000000001</v>
      </c>
      <c r="M1281" s="24">
        <v>164.42599999999999</v>
      </c>
      <c r="N1281" s="24">
        <v>109.17400000000001</v>
      </c>
      <c r="O1281" s="24">
        <v>116.238</v>
      </c>
      <c r="P1281" s="24">
        <v>1607.69</v>
      </c>
    </row>
    <row r="1282" spans="4:16" ht="12.75" hidden="1" customHeight="1" x14ac:dyDescent="0.25">
      <c r="D1282" s="24">
        <v>1335.855</v>
      </c>
      <c r="E1282" s="24">
        <v>1240.6740000000002</v>
      </c>
      <c r="F1282" s="24">
        <v>1281.3499999999999</v>
      </c>
      <c r="G1282" s="24">
        <v>1171.7579999999998</v>
      </c>
      <c r="H1282" s="24">
        <v>1725.644</v>
      </c>
      <c r="I1282" s="24">
        <v>1662.8009999999999</v>
      </c>
      <c r="J1282" s="24">
        <v>1718.2260000000001</v>
      </c>
      <c r="K1282" s="24">
        <v>1718.2260000000001</v>
      </c>
      <c r="L1282" s="24">
        <v>1671.9450000000002</v>
      </c>
      <c r="M1282" s="24">
        <v>1827.02</v>
      </c>
      <c r="N1282" s="24">
        <v>1225.2819999999999</v>
      </c>
      <c r="O1282" s="24">
        <v>1309.403</v>
      </c>
      <c r="P1282" s="24">
        <v>17888.184000000001</v>
      </c>
    </row>
    <row r="1283" spans="4:16" ht="12.75" hidden="1" customHeight="1" x14ac:dyDescent="0.25"/>
    <row r="1284" spans="4:16" ht="12.75" hidden="1" customHeight="1" x14ac:dyDescent="0.25">
      <c r="D1284" s="24" t="s">
        <v>155</v>
      </c>
    </row>
    <row r="1285" spans="4:16" ht="12.75" hidden="1" customHeight="1" x14ac:dyDescent="0.25">
      <c r="D1285" s="24">
        <v>30681.545000000002</v>
      </c>
      <c r="E1285" s="24">
        <v>26163.312999999998</v>
      </c>
      <c r="F1285" s="24">
        <v>26112.258999999998</v>
      </c>
      <c r="G1285" s="24">
        <v>13676.426000000001</v>
      </c>
      <c r="H1285" s="24">
        <v>2081.8660000000004</v>
      </c>
      <c r="I1285" s="24">
        <v>0</v>
      </c>
      <c r="J1285" s="24">
        <v>0</v>
      </c>
      <c r="K1285" s="24">
        <v>0</v>
      </c>
      <c r="L1285" s="24">
        <v>0</v>
      </c>
      <c r="M1285" s="24">
        <v>14371.744999999997</v>
      </c>
      <c r="N1285" s="24">
        <v>18870.351000000006</v>
      </c>
      <c r="O1285" s="24">
        <v>27110.936999999994</v>
      </c>
      <c r="P1285" s="24">
        <v>159068.44200000001</v>
      </c>
    </row>
    <row r="1286" spans="4:16" ht="12.75" hidden="1" customHeight="1" x14ac:dyDescent="0.25">
      <c r="D1286" s="24">
        <v>1369.153</v>
      </c>
      <c r="E1286" s="24">
        <v>1280.7990000000002</v>
      </c>
      <c r="F1286" s="24">
        <v>1369.153</v>
      </c>
      <c r="G1286" s="24">
        <v>1324.9449999999999</v>
      </c>
      <c r="H1286" s="24">
        <v>1321.2970000000003</v>
      </c>
      <c r="I1286" s="24">
        <v>1173.5710000000001</v>
      </c>
      <c r="J1286" s="24">
        <v>1190.1540000000002</v>
      </c>
      <c r="K1286" s="24">
        <v>1128.0340000000001</v>
      </c>
      <c r="L1286" s="24">
        <v>1265.885</v>
      </c>
      <c r="M1286" s="24">
        <v>1369.153</v>
      </c>
      <c r="N1286" s="24">
        <v>1324.9449999999999</v>
      </c>
      <c r="O1286" s="24">
        <v>1369.153</v>
      </c>
      <c r="P1286" s="24">
        <v>15486.242</v>
      </c>
    </row>
    <row r="1287" spans="4:16" ht="12.75" hidden="1" customHeight="1" x14ac:dyDescent="0.25">
      <c r="D1287" s="24">
        <v>11234.893999999998</v>
      </c>
      <c r="E1287" s="24">
        <v>9599.7110000000011</v>
      </c>
      <c r="F1287" s="24">
        <v>9627.107</v>
      </c>
      <c r="G1287" s="24">
        <v>5181.0889999999999</v>
      </c>
      <c r="H1287" s="24">
        <v>824.76700000000005</v>
      </c>
      <c r="I1287" s="24">
        <v>0</v>
      </c>
      <c r="J1287" s="24">
        <v>0</v>
      </c>
      <c r="K1287" s="24">
        <v>0</v>
      </c>
      <c r="L1287" s="24">
        <v>0</v>
      </c>
      <c r="M1287" s="24">
        <v>5438.4090000000015</v>
      </c>
      <c r="N1287" s="24">
        <v>7015.433</v>
      </c>
      <c r="O1287" s="24">
        <v>9965.5920000000006</v>
      </c>
      <c r="P1287" s="24">
        <v>58887.002</v>
      </c>
    </row>
    <row r="1288" spans="4:16" ht="12.75" hidden="1" customHeight="1" x14ac:dyDescent="0.25">
      <c r="D1288" s="24">
        <v>284.75700000000001</v>
      </c>
      <c r="E1288" s="24">
        <v>266.38600000000002</v>
      </c>
      <c r="F1288" s="24">
        <v>284.75700000000001</v>
      </c>
      <c r="G1288" s="24">
        <v>275.57100000000003</v>
      </c>
      <c r="H1288" s="24">
        <v>284.75799999999998</v>
      </c>
      <c r="I1288" s="24">
        <v>275.57100000000003</v>
      </c>
      <c r="J1288" s="24">
        <v>284.75700000000001</v>
      </c>
      <c r="K1288" s="24">
        <v>156.15700000000001</v>
      </c>
      <c r="L1288" s="24">
        <v>275.57100000000003</v>
      </c>
      <c r="M1288" s="24">
        <v>284.75700000000001</v>
      </c>
      <c r="N1288" s="24">
        <v>275.57100000000003</v>
      </c>
      <c r="O1288" s="24">
        <v>284.75700000000001</v>
      </c>
      <c r="P1288" s="24">
        <v>3233.37</v>
      </c>
    </row>
    <row r="1289" spans="4:16" ht="12.75" hidden="1" customHeight="1" x14ac:dyDescent="0.25">
      <c r="D1289" s="24">
        <v>1063.758</v>
      </c>
      <c r="E1289" s="24">
        <v>903.52800000000002</v>
      </c>
      <c r="F1289" s="24">
        <v>901.44200000000012</v>
      </c>
      <c r="G1289" s="24">
        <v>455.839</v>
      </c>
      <c r="H1289" s="24">
        <v>66.405999999999992</v>
      </c>
      <c r="I1289" s="24">
        <v>1.2490000000000001</v>
      </c>
      <c r="J1289" s="24">
        <v>1.29</v>
      </c>
      <c r="K1289" s="24">
        <v>0.70799999999999996</v>
      </c>
      <c r="L1289" s="24">
        <v>1.2490000000000001</v>
      </c>
      <c r="M1289" s="24">
        <v>479.55</v>
      </c>
      <c r="N1289" s="24">
        <v>640.90599999999995</v>
      </c>
      <c r="O1289" s="24">
        <v>935.83199999999999</v>
      </c>
      <c r="P1289" s="24">
        <v>5451.7569999999996</v>
      </c>
    </row>
    <row r="1290" spans="4:16" ht="12.75" hidden="1" customHeight="1" x14ac:dyDescent="0.25">
      <c r="D1290" s="24">
        <v>44634.107000000011</v>
      </c>
      <c r="E1290" s="24">
        <v>38213.737000000008</v>
      </c>
      <c r="F1290" s="24">
        <v>38294.718000000015</v>
      </c>
      <c r="G1290" s="24">
        <v>20913.87</v>
      </c>
      <c r="H1290" s="24">
        <v>4579.0940000000001</v>
      </c>
      <c r="I1290" s="24">
        <v>1450.3910000000001</v>
      </c>
      <c r="J1290" s="24">
        <v>1476.2010000000002</v>
      </c>
      <c r="K1290" s="24">
        <v>1284.8990000000001</v>
      </c>
      <c r="L1290" s="24">
        <v>1542.7049999999999</v>
      </c>
      <c r="M1290" s="24">
        <v>21943.614000000001</v>
      </c>
      <c r="N1290" s="24">
        <v>28127.205999999998</v>
      </c>
      <c r="O1290" s="24">
        <v>39666.271000000001</v>
      </c>
      <c r="P1290" s="24">
        <v>242126.81299999999</v>
      </c>
    </row>
    <row r="1291" spans="4:16" ht="12.75" hidden="1" customHeight="1" x14ac:dyDescent="0.25"/>
    <row r="1292" spans="4:16" ht="12.75" hidden="1" customHeight="1" x14ac:dyDescent="0.25"/>
    <row r="1293" spans="4:16" ht="12.75" hidden="1" customHeight="1" x14ac:dyDescent="0.25">
      <c r="D1293" s="24">
        <f>D1277+D1285</f>
        <v>30894.696000000004</v>
      </c>
      <c r="E1293" s="24">
        <f t="shared" ref="E1293:O1293" si="62">E1277+E1285</f>
        <v>26354.427</v>
      </c>
      <c r="F1293" s="24">
        <f t="shared" si="62"/>
        <v>26275.218999999997</v>
      </c>
      <c r="G1293" s="24">
        <f t="shared" si="62"/>
        <v>13771.273000000001</v>
      </c>
      <c r="H1293" s="24">
        <f t="shared" si="62"/>
        <v>2088.7040000000006</v>
      </c>
      <c r="I1293" s="24">
        <f t="shared" si="62"/>
        <v>0</v>
      </c>
      <c r="J1293" s="24">
        <f t="shared" si="62"/>
        <v>0</v>
      </c>
      <c r="K1293" s="24">
        <f t="shared" si="62"/>
        <v>0</v>
      </c>
      <c r="L1293" s="24">
        <f t="shared" si="62"/>
        <v>8.4269999999999996</v>
      </c>
      <c r="M1293" s="24">
        <f t="shared" si="62"/>
        <v>14471.967999999997</v>
      </c>
      <c r="N1293" s="24">
        <f t="shared" si="62"/>
        <v>19014.485000000004</v>
      </c>
      <c r="O1293" s="24">
        <f t="shared" si="62"/>
        <v>27299.730999999996</v>
      </c>
      <c r="P1293" s="24">
        <f>P1277+P1285</f>
        <v>160178.93000000002</v>
      </c>
    </row>
    <row r="1294" spans="4:16" ht="12.75" hidden="1" customHeight="1" x14ac:dyDescent="0.25">
      <c r="D1294" s="24">
        <f t="shared" ref="D1294:P1294" si="63">D1278+D1286</f>
        <v>1372.8440000000001</v>
      </c>
      <c r="E1294" s="24">
        <f t="shared" si="63"/>
        <v>1284.2530000000002</v>
      </c>
      <c r="F1294" s="24">
        <f t="shared" si="63"/>
        <v>1372.8440000000001</v>
      </c>
      <c r="G1294" s="24">
        <f t="shared" si="63"/>
        <v>1328.519</v>
      </c>
      <c r="H1294" s="24">
        <f t="shared" si="63"/>
        <v>1324.9770000000003</v>
      </c>
      <c r="I1294" s="24">
        <f t="shared" si="63"/>
        <v>1177.1320000000001</v>
      </c>
      <c r="J1294" s="24">
        <f t="shared" si="63"/>
        <v>1193.8320000000003</v>
      </c>
      <c r="K1294" s="24">
        <f t="shared" si="63"/>
        <v>1131.7120000000002</v>
      </c>
      <c r="L1294" s="24">
        <f t="shared" si="63"/>
        <v>1269.4480000000001</v>
      </c>
      <c r="M1294" s="24">
        <f t="shared" si="63"/>
        <v>1372.8440000000001</v>
      </c>
      <c r="N1294" s="24">
        <f t="shared" si="63"/>
        <v>1328.519</v>
      </c>
      <c r="O1294" s="24">
        <f t="shared" si="63"/>
        <v>1372.8440000000001</v>
      </c>
      <c r="P1294" s="24">
        <f t="shared" si="63"/>
        <v>15529.768</v>
      </c>
    </row>
    <row r="1295" spans="4:16" ht="12.75" hidden="1" customHeight="1" x14ac:dyDescent="0.25">
      <c r="D1295" s="24">
        <f t="shared" ref="D1295:P1295" si="64">D1279+D1287</f>
        <v>11234.893999999998</v>
      </c>
      <c r="E1295" s="24">
        <f t="shared" si="64"/>
        <v>9599.7110000000011</v>
      </c>
      <c r="F1295" s="24">
        <f t="shared" si="64"/>
        <v>9627.107</v>
      </c>
      <c r="G1295" s="24">
        <f t="shared" si="64"/>
        <v>5181.0889999999999</v>
      </c>
      <c r="H1295" s="24">
        <f t="shared" si="64"/>
        <v>824.76700000000005</v>
      </c>
      <c r="I1295" s="24">
        <f t="shared" si="64"/>
        <v>0</v>
      </c>
      <c r="J1295" s="24">
        <f t="shared" si="64"/>
        <v>0</v>
      </c>
      <c r="K1295" s="24">
        <f t="shared" si="64"/>
        <v>0</v>
      </c>
      <c r="L1295" s="24">
        <f t="shared" si="64"/>
        <v>0</v>
      </c>
      <c r="M1295" s="24">
        <f t="shared" si="64"/>
        <v>5438.4090000000015</v>
      </c>
      <c r="N1295" s="24">
        <f t="shared" si="64"/>
        <v>7015.433</v>
      </c>
      <c r="O1295" s="24">
        <f t="shared" si="64"/>
        <v>9965.5920000000006</v>
      </c>
      <c r="P1295" s="24">
        <f t="shared" si="64"/>
        <v>58887.002</v>
      </c>
    </row>
    <row r="1296" spans="4:16" ht="12.75" hidden="1" customHeight="1" x14ac:dyDescent="0.25">
      <c r="D1296" s="24">
        <f t="shared" ref="D1296:P1296" si="65">D1280+D1288</f>
        <v>1285.4369999999999</v>
      </c>
      <c r="E1296" s="24">
        <f t="shared" si="65"/>
        <v>1202.5060000000001</v>
      </c>
      <c r="F1296" s="24">
        <f t="shared" si="65"/>
        <v>1285.4369999999999</v>
      </c>
      <c r="G1296" s="24">
        <f t="shared" si="65"/>
        <v>1243.971</v>
      </c>
      <c r="H1296" s="24">
        <f t="shared" si="65"/>
        <v>1843.4380000000001</v>
      </c>
      <c r="I1296" s="24">
        <f t="shared" si="65"/>
        <v>1783.971</v>
      </c>
      <c r="J1296" s="24">
        <f t="shared" si="65"/>
        <v>1843.4370000000001</v>
      </c>
      <c r="K1296" s="24">
        <f t="shared" si="65"/>
        <v>1714.837</v>
      </c>
      <c r="L1296" s="24">
        <f t="shared" si="65"/>
        <v>1783.971</v>
      </c>
      <c r="M1296" s="24">
        <f t="shared" si="65"/>
        <v>1843.4370000000001</v>
      </c>
      <c r="N1296" s="24">
        <f t="shared" si="65"/>
        <v>1243.971</v>
      </c>
      <c r="O1296" s="24">
        <f t="shared" si="65"/>
        <v>1285.4369999999999</v>
      </c>
      <c r="P1296" s="24">
        <f t="shared" si="65"/>
        <v>18359.850000000002</v>
      </c>
    </row>
    <row r="1297" spans="2:16" ht="12.75" hidden="1" customHeight="1" x14ac:dyDescent="0.25">
      <c r="D1297" s="24">
        <f t="shared" ref="D1297:P1297" si="66">D1281+D1289</f>
        <v>1182.0910000000001</v>
      </c>
      <c r="E1297" s="24">
        <f t="shared" si="66"/>
        <v>1013.514</v>
      </c>
      <c r="F1297" s="24">
        <f t="shared" si="66"/>
        <v>1015.4610000000001</v>
      </c>
      <c r="G1297" s="24">
        <f t="shared" si="66"/>
        <v>560.77599999999995</v>
      </c>
      <c r="H1297" s="24">
        <f t="shared" si="66"/>
        <v>222.85199999999998</v>
      </c>
      <c r="I1297" s="24">
        <f t="shared" si="66"/>
        <v>152.089</v>
      </c>
      <c r="J1297" s="24">
        <f t="shared" si="66"/>
        <v>157.15799999999999</v>
      </c>
      <c r="K1297" s="24">
        <f t="shared" si="66"/>
        <v>156.57599999999999</v>
      </c>
      <c r="L1297" s="24">
        <f t="shared" si="66"/>
        <v>152.804</v>
      </c>
      <c r="M1297" s="24">
        <f t="shared" si="66"/>
        <v>643.976</v>
      </c>
      <c r="N1297" s="24">
        <f t="shared" si="66"/>
        <v>750.07999999999993</v>
      </c>
      <c r="O1297" s="24">
        <f t="shared" si="66"/>
        <v>1052.07</v>
      </c>
      <c r="P1297" s="24">
        <f t="shared" si="66"/>
        <v>7059.4470000000001</v>
      </c>
    </row>
    <row r="1298" spans="2:16" ht="12.75" hidden="1" customHeight="1" x14ac:dyDescent="0.25">
      <c r="D1298" s="24">
        <f t="shared" ref="D1298:P1298" si="67">D1282+D1290</f>
        <v>45969.962000000014</v>
      </c>
      <c r="E1298" s="24">
        <f t="shared" si="67"/>
        <v>39454.411000000007</v>
      </c>
      <c r="F1298" s="24">
        <f t="shared" si="67"/>
        <v>39576.068000000014</v>
      </c>
      <c r="G1298" s="24">
        <f t="shared" si="67"/>
        <v>22085.627999999997</v>
      </c>
      <c r="H1298" s="24">
        <f t="shared" si="67"/>
        <v>6304.7380000000003</v>
      </c>
      <c r="I1298" s="24">
        <f t="shared" si="67"/>
        <v>3113.192</v>
      </c>
      <c r="J1298" s="24">
        <f t="shared" si="67"/>
        <v>3194.4270000000006</v>
      </c>
      <c r="K1298" s="24">
        <f t="shared" si="67"/>
        <v>3003.125</v>
      </c>
      <c r="L1298" s="24">
        <f t="shared" si="67"/>
        <v>3214.65</v>
      </c>
      <c r="M1298" s="24">
        <f t="shared" si="67"/>
        <v>23770.634000000002</v>
      </c>
      <c r="N1298" s="24">
        <f t="shared" si="67"/>
        <v>29352.487999999998</v>
      </c>
      <c r="O1298" s="24">
        <f t="shared" si="67"/>
        <v>40975.673999999999</v>
      </c>
      <c r="P1298" s="24">
        <f t="shared" si="67"/>
        <v>260014.997</v>
      </c>
    </row>
    <row r="1299" spans="2:16" ht="12.75" hidden="1" customHeight="1" x14ac:dyDescent="0.25"/>
    <row r="1300" spans="2:16" ht="12.75" hidden="1" customHeight="1" x14ac:dyDescent="0.25"/>
    <row r="1301" spans="2:16" ht="12.75" hidden="1" customHeight="1" x14ac:dyDescent="0.25"/>
    <row r="1302" spans="2:16" ht="12.75" hidden="1" customHeight="1" x14ac:dyDescent="0.25"/>
    <row r="1303" spans="2:16" ht="12.75" hidden="1" customHeight="1" x14ac:dyDescent="0.25">
      <c r="B1303" s="75" t="s">
        <v>160</v>
      </c>
      <c r="C1303" s="75"/>
      <c r="D1303" s="75">
        <v>212197.45900000003</v>
      </c>
      <c r="E1303" s="75">
        <v>182469.91699999999</v>
      </c>
      <c r="F1303" s="75">
        <v>183775.52299999996</v>
      </c>
      <c r="G1303" s="75">
        <v>104851.69100000002</v>
      </c>
      <c r="H1303" s="75">
        <v>18127.267</v>
      </c>
      <c r="I1303" s="75">
        <v>0</v>
      </c>
      <c r="J1303" s="75">
        <v>0</v>
      </c>
      <c r="K1303" s="75">
        <v>0</v>
      </c>
      <c r="L1303" s="75">
        <v>0</v>
      </c>
      <c r="M1303" s="75">
        <v>109877.91999999997</v>
      </c>
      <c r="N1303" s="75">
        <v>137326.96799999999</v>
      </c>
      <c r="O1303" s="75">
        <v>189849.80800000002</v>
      </c>
      <c r="P1303" s="75">
        <v>1138476.5529999998</v>
      </c>
    </row>
    <row r="1304" spans="2:16" ht="12.75" hidden="1" customHeight="1" x14ac:dyDescent="0.25">
      <c r="B1304" s="75"/>
      <c r="C1304" s="75"/>
      <c r="D1304" s="75">
        <v>32463.696999999996</v>
      </c>
      <c r="E1304" s="75">
        <v>30372.223000000002</v>
      </c>
      <c r="F1304" s="75">
        <v>32463.978999999996</v>
      </c>
      <c r="G1304" s="75">
        <v>31418.055000000004</v>
      </c>
      <c r="H1304" s="75">
        <v>29950.710005000004</v>
      </c>
      <c r="I1304" s="75">
        <v>25234.122000000003</v>
      </c>
      <c r="J1304" s="75">
        <v>26776.145</v>
      </c>
      <c r="K1304" s="75">
        <v>26294.360999999997</v>
      </c>
      <c r="L1304" s="75">
        <v>28916.809999999994</v>
      </c>
      <c r="M1304" s="75">
        <v>32463.792999999994</v>
      </c>
      <c r="N1304" s="75">
        <v>31417.875000000004</v>
      </c>
      <c r="O1304" s="75">
        <v>32463.792999999994</v>
      </c>
      <c r="P1304" s="75">
        <v>360235.563005</v>
      </c>
    </row>
    <row r="1305" spans="2:16" ht="12.75" hidden="1" customHeight="1" x14ac:dyDescent="0.25">
      <c r="B1305" s="75"/>
      <c r="C1305" s="75"/>
      <c r="D1305" s="75">
        <v>13201.168999999998</v>
      </c>
      <c r="E1305" s="75">
        <v>11273.514000000001</v>
      </c>
      <c r="F1305" s="75">
        <v>11300.887999999999</v>
      </c>
      <c r="G1305" s="75">
        <v>6048.5349999999999</v>
      </c>
      <c r="H1305" s="75">
        <v>954.78100000000006</v>
      </c>
      <c r="I1305" s="75">
        <v>0</v>
      </c>
      <c r="J1305" s="75">
        <v>0</v>
      </c>
      <c r="K1305" s="75">
        <v>0</v>
      </c>
      <c r="L1305" s="75">
        <v>0</v>
      </c>
      <c r="M1305" s="75">
        <v>6362.9080000000013</v>
      </c>
      <c r="N1305" s="75">
        <v>8232.8250000000007</v>
      </c>
      <c r="O1305" s="75">
        <v>11723.795000000002</v>
      </c>
      <c r="P1305" s="75">
        <v>69098.415000000008</v>
      </c>
    </row>
    <row r="1306" spans="2:16" ht="12.75" hidden="1" customHeight="1" x14ac:dyDescent="0.25">
      <c r="B1306" s="75"/>
      <c r="C1306" s="75"/>
      <c r="D1306" s="75">
        <v>473.37900000000002</v>
      </c>
      <c r="E1306" s="75">
        <v>442.83900000000006</v>
      </c>
      <c r="F1306" s="75">
        <v>473.37900000000002</v>
      </c>
      <c r="G1306" s="75">
        <v>458.10800000000006</v>
      </c>
      <c r="H1306" s="75">
        <v>473.38</v>
      </c>
      <c r="I1306" s="75">
        <v>458.10800000000006</v>
      </c>
      <c r="J1306" s="75">
        <v>388.19499999999999</v>
      </c>
      <c r="K1306" s="75">
        <v>344.779</v>
      </c>
      <c r="L1306" s="75">
        <v>458.10800000000006</v>
      </c>
      <c r="M1306" s="75">
        <v>473.37900000000002</v>
      </c>
      <c r="N1306" s="75">
        <v>458.10800000000006</v>
      </c>
      <c r="O1306" s="75">
        <v>473.37900000000002</v>
      </c>
      <c r="P1306" s="75">
        <v>5375.1409999999996</v>
      </c>
    </row>
    <row r="1307" spans="2:16" ht="12.75" hidden="1" customHeight="1" x14ac:dyDescent="0.25">
      <c r="B1307" s="75"/>
      <c r="C1307" s="75"/>
      <c r="D1307" s="75">
        <v>1666.415</v>
      </c>
      <c r="E1307" s="75">
        <v>1420.9380000000001</v>
      </c>
      <c r="F1307" s="75">
        <v>1421.0500000000002</v>
      </c>
      <c r="G1307" s="75">
        <v>740.50399999999991</v>
      </c>
      <c r="H1307" s="75">
        <v>117.15199999999999</v>
      </c>
      <c r="I1307" s="75">
        <v>6.7249999999999996</v>
      </c>
      <c r="J1307" s="75">
        <v>4.3940000000000001</v>
      </c>
      <c r="K1307" s="75">
        <v>6.367</v>
      </c>
      <c r="L1307" s="75">
        <v>6.7249999999999996</v>
      </c>
      <c r="M1307" s="75">
        <v>777.48799999999994</v>
      </c>
      <c r="N1307" s="75">
        <v>1021.479</v>
      </c>
      <c r="O1307" s="75">
        <v>1472.0970000000002</v>
      </c>
      <c r="P1307" s="75">
        <v>8661.3339999999989</v>
      </c>
    </row>
    <row r="1308" spans="2:16" ht="12.75" hidden="1" customHeight="1" x14ac:dyDescent="0.25">
      <c r="B1308" s="75"/>
      <c r="C1308" s="75"/>
      <c r="D1308" s="75">
        <v>260002.11900000001</v>
      </c>
      <c r="E1308" s="75">
        <v>225979.43100000004</v>
      </c>
      <c r="F1308" s="75">
        <v>229434.81899999999</v>
      </c>
      <c r="G1308" s="75">
        <v>143516.89299999998</v>
      </c>
      <c r="H1308" s="75">
        <v>49623.290004999988</v>
      </c>
      <c r="I1308" s="75">
        <v>25698.955000000005</v>
      </c>
      <c r="J1308" s="75">
        <v>27168.734</v>
      </c>
      <c r="K1308" s="75">
        <v>26645.507000000001</v>
      </c>
      <c r="L1308" s="75">
        <v>29381.642999999996</v>
      </c>
      <c r="M1308" s="75">
        <v>149955.48800000001</v>
      </c>
      <c r="N1308" s="75">
        <v>178457.25500000003</v>
      </c>
      <c r="O1308" s="75">
        <v>235982.87200000003</v>
      </c>
      <c r="P1308" s="75">
        <v>1581847.0060050003</v>
      </c>
    </row>
    <row r="1309" spans="2:16" ht="12.75" hidden="1" customHeight="1" x14ac:dyDescent="0.25"/>
    <row r="1310" spans="2:16" ht="12.75" hidden="1" customHeight="1" x14ac:dyDescent="0.25">
      <c r="B1310" s="76" t="s">
        <v>162</v>
      </c>
      <c r="C1310" s="76"/>
      <c r="D1310" s="76">
        <v>212489.16700000004</v>
      </c>
      <c r="E1310" s="76">
        <v>182732.91400000002</v>
      </c>
      <c r="F1310" s="76">
        <v>183997.74099999998</v>
      </c>
      <c r="G1310" s="76">
        <v>104984.91200000001</v>
      </c>
      <c r="H1310" s="76">
        <v>18136.18</v>
      </c>
      <c r="I1310" s="76">
        <v>0</v>
      </c>
      <c r="J1310" s="76">
        <v>0</v>
      </c>
      <c r="K1310" s="76">
        <v>0</v>
      </c>
      <c r="L1310" s="76">
        <v>10.487</v>
      </c>
      <c r="M1310" s="76">
        <v>110018.61299999998</v>
      </c>
      <c r="N1310" s="76">
        <v>137527.80300000001</v>
      </c>
      <c r="O1310" s="76">
        <v>190108.992</v>
      </c>
      <c r="P1310" s="76">
        <v>1140006.8090000001</v>
      </c>
    </row>
    <row r="1311" spans="2:16" ht="12.75" hidden="1" customHeight="1" x14ac:dyDescent="0.25">
      <c r="B1311" s="76"/>
      <c r="C1311" s="76"/>
      <c r="D1311" s="76">
        <v>32467.375</v>
      </c>
      <c r="E1311" s="76">
        <v>30375.665000000005</v>
      </c>
      <c r="F1311" s="76">
        <v>32467.656999999999</v>
      </c>
      <c r="G1311" s="76">
        <v>31421.616000000005</v>
      </c>
      <c r="H1311" s="76">
        <v>29954.387005000004</v>
      </c>
      <c r="I1311" s="76">
        <v>25237.683000000005</v>
      </c>
      <c r="J1311" s="76">
        <v>26779.823</v>
      </c>
      <c r="K1311" s="76">
        <v>26298.038999999997</v>
      </c>
      <c r="L1311" s="76">
        <v>28920.372999999996</v>
      </c>
      <c r="M1311" s="76">
        <v>32467.470999999998</v>
      </c>
      <c r="N1311" s="76">
        <v>31421.436000000005</v>
      </c>
      <c r="O1311" s="76">
        <v>32467.470999999998</v>
      </c>
      <c r="P1311" s="76">
        <v>360278.99600499996</v>
      </c>
    </row>
    <row r="1312" spans="2:16" ht="12.75" hidden="1" customHeight="1" x14ac:dyDescent="0.25">
      <c r="B1312" s="76"/>
      <c r="C1312" s="76"/>
      <c r="D1312" s="76">
        <v>13201.168999999998</v>
      </c>
      <c r="E1312" s="76">
        <v>11273.514000000001</v>
      </c>
      <c r="F1312" s="76">
        <v>11300.887999999999</v>
      </c>
      <c r="G1312" s="76">
        <v>6048.5349999999999</v>
      </c>
      <c r="H1312" s="76">
        <v>954.78100000000006</v>
      </c>
      <c r="I1312" s="76">
        <v>0</v>
      </c>
      <c r="J1312" s="76">
        <v>0</v>
      </c>
      <c r="K1312" s="76">
        <v>0</v>
      </c>
      <c r="L1312" s="76">
        <v>0</v>
      </c>
      <c r="M1312" s="76">
        <v>6362.9080000000013</v>
      </c>
      <c r="N1312" s="76">
        <v>8232.8250000000007</v>
      </c>
      <c r="O1312" s="76">
        <v>11723.795000000002</v>
      </c>
      <c r="P1312" s="76">
        <v>69098.415000000008</v>
      </c>
    </row>
    <row r="1313" spans="2:16" ht="12.75" hidden="1" customHeight="1" x14ac:dyDescent="0.25">
      <c r="B1313" s="76"/>
      <c r="C1313" s="76"/>
      <c r="D1313" s="76">
        <v>1474.059</v>
      </c>
      <c r="E1313" s="76">
        <v>1378.9590000000001</v>
      </c>
      <c r="F1313" s="76">
        <v>1474.059</v>
      </c>
      <c r="G1313" s="76">
        <v>1426.508</v>
      </c>
      <c r="H1313" s="76">
        <v>2032.0600000000002</v>
      </c>
      <c r="I1313" s="76">
        <v>1966.508</v>
      </c>
      <c r="J1313" s="76">
        <v>1946.8750000000002</v>
      </c>
      <c r="K1313" s="76">
        <v>1903.4590000000001</v>
      </c>
      <c r="L1313" s="76">
        <v>1966.508</v>
      </c>
      <c r="M1313" s="76">
        <v>2032.0590000000002</v>
      </c>
      <c r="N1313" s="76">
        <v>1426.508</v>
      </c>
      <c r="O1313" s="76">
        <v>1474.059</v>
      </c>
      <c r="P1313" s="76">
        <v>20501.621000000003</v>
      </c>
    </row>
    <row r="1314" spans="2:16" ht="12.75" hidden="1" customHeight="1" x14ac:dyDescent="0.25">
      <c r="B1314" s="76"/>
      <c r="C1314" s="76"/>
      <c r="D1314" s="76">
        <v>1784.9029999999998</v>
      </c>
      <c r="E1314" s="76">
        <v>1531.0640000000003</v>
      </c>
      <c r="F1314" s="76">
        <v>1535.1910000000003</v>
      </c>
      <c r="G1314" s="76">
        <v>845.51799999999992</v>
      </c>
      <c r="H1314" s="76">
        <v>273.60399999999998</v>
      </c>
      <c r="I1314" s="76">
        <v>157.565</v>
      </c>
      <c r="J1314" s="76">
        <v>160.262</v>
      </c>
      <c r="K1314" s="76">
        <v>162.23499999999999</v>
      </c>
      <c r="L1314" s="76">
        <v>158.28800000000001</v>
      </c>
      <c r="M1314" s="76">
        <v>941.995</v>
      </c>
      <c r="N1314" s="76">
        <v>1130.7620000000002</v>
      </c>
      <c r="O1314" s="76">
        <v>1588.4739999999999</v>
      </c>
      <c r="P1314" s="76">
        <v>10269.861000000001</v>
      </c>
    </row>
    <row r="1315" spans="2:16" ht="12.75" hidden="1" customHeight="1" x14ac:dyDescent="0.25">
      <c r="B1315" s="76"/>
      <c r="C1315" s="76"/>
      <c r="D1315" s="76">
        <v>261416.67299999998</v>
      </c>
      <c r="E1315" s="76">
        <v>227292.11600000004</v>
      </c>
      <c r="F1315" s="76">
        <v>230775.53599999999</v>
      </c>
      <c r="G1315" s="76">
        <v>144727.08899999998</v>
      </c>
      <c r="H1315" s="76">
        <v>51351.012004999997</v>
      </c>
      <c r="I1315" s="76">
        <v>27361.756000000005</v>
      </c>
      <c r="J1315" s="76">
        <v>28886.959999999999</v>
      </c>
      <c r="K1315" s="76">
        <v>28363.733</v>
      </c>
      <c r="L1315" s="76">
        <v>31055.655999999995</v>
      </c>
      <c r="M1315" s="76">
        <v>151823.046</v>
      </c>
      <c r="N1315" s="76">
        <v>179739.33400000003</v>
      </c>
      <c r="O1315" s="76">
        <v>237362.79100000003</v>
      </c>
      <c r="P1315" s="76">
        <v>1600155.7020050003</v>
      </c>
    </row>
    <row r="1316" spans="2:16" ht="12.75" hidden="1" customHeight="1" x14ac:dyDescent="0.25"/>
    <row r="1317" spans="2:16" ht="12.75" hidden="1" customHeight="1" x14ac:dyDescent="0.25"/>
    <row r="1318" spans="2:16" ht="12.75" hidden="1" customHeight="1" x14ac:dyDescent="0.25">
      <c r="B1318" s="77" t="s">
        <v>163</v>
      </c>
      <c r="C1318" s="77"/>
      <c r="D1318" s="77">
        <f>D1310-D1303</f>
        <v>291.70800000001327</v>
      </c>
      <c r="E1318" s="77">
        <f t="shared" ref="E1318:P1318" si="68">E1310-E1303</f>
        <v>262.99700000003213</v>
      </c>
      <c r="F1318" s="77">
        <f t="shared" si="68"/>
        <v>222.21800000002258</v>
      </c>
      <c r="G1318" s="77">
        <f t="shared" si="68"/>
        <v>133.22099999999045</v>
      </c>
      <c r="H1318" s="77">
        <f t="shared" si="68"/>
        <v>8.9130000000004657</v>
      </c>
      <c r="I1318" s="77">
        <f t="shared" si="68"/>
        <v>0</v>
      </c>
      <c r="J1318" s="77">
        <f t="shared" si="68"/>
        <v>0</v>
      </c>
      <c r="K1318" s="77">
        <f t="shared" si="68"/>
        <v>0</v>
      </c>
      <c r="L1318" s="77">
        <f t="shared" si="68"/>
        <v>10.487</v>
      </c>
      <c r="M1318" s="77">
        <f t="shared" si="68"/>
        <v>140.69300000001385</v>
      </c>
      <c r="N1318" s="77">
        <f t="shared" si="68"/>
        <v>200.83500000002095</v>
      </c>
      <c r="O1318" s="77">
        <f t="shared" si="68"/>
        <v>259.18399999997928</v>
      </c>
      <c r="P1318" s="77">
        <f t="shared" si="68"/>
        <v>1530.256000000285</v>
      </c>
    </row>
    <row r="1319" spans="2:16" ht="12.75" hidden="1" customHeight="1" x14ac:dyDescent="0.25">
      <c r="B1319" s="77"/>
      <c r="C1319" s="77"/>
      <c r="D1319" s="77">
        <f t="shared" ref="D1319:P1319" si="69">D1311-D1304</f>
        <v>3.6780000000035216</v>
      </c>
      <c r="E1319" s="77">
        <f t="shared" si="69"/>
        <v>3.4420000000027358</v>
      </c>
      <c r="F1319" s="77">
        <f t="shared" si="69"/>
        <v>3.6780000000035216</v>
      </c>
      <c r="G1319" s="77">
        <f t="shared" si="69"/>
        <v>3.5610000000015134</v>
      </c>
      <c r="H1319" s="77">
        <f t="shared" si="69"/>
        <v>3.6769999999996799</v>
      </c>
      <c r="I1319" s="77">
        <f t="shared" si="69"/>
        <v>3.5610000000015134</v>
      </c>
      <c r="J1319" s="77">
        <f t="shared" si="69"/>
        <v>3.6779999999998836</v>
      </c>
      <c r="K1319" s="77">
        <f t="shared" si="69"/>
        <v>3.6779999999998836</v>
      </c>
      <c r="L1319" s="77">
        <f t="shared" si="69"/>
        <v>3.5630000000019209</v>
      </c>
      <c r="M1319" s="77">
        <f t="shared" si="69"/>
        <v>3.6780000000035216</v>
      </c>
      <c r="N1319" s="77">
        <f t="shared" si="69"/>
        <v>3.5610000000015134</v>
      </c>
      <c r="O1319" s="77">
        <f t="shared" si="69"/>
        <v>3.6780000000035216</v>
      </c>
      <c r="P1319" s="77">
        <f t="shared" si="69"/>
        <v>43.432999999960884</v>
      </c>
    </row>
    <row r="1320" spans="2:16" ht="12.75" hidden="1" customHeight="1" x14ac:dyDescent="0.25">
      <c r="B1320" s="77"/>
      <c r="C1320" s="77"/>
      <c r="D1320" s="77">
        <f t="shared" ref="D1320:P1320" si="70">D1312-D1305</f>
        <v>0</v>
      </c>
      <c r="E1320" s="77">
        <f t="shared" si="70"/>
        <v>0</v>
      </c>
      <c r="F1320" s="77">
        <f t="shared" si="70"/>
        <v>0</v>
      </c>
      <c r="G1320" s="77">
        <f t="shared" si="70"/>
        <v>0</v>
      </c>
      <c r="H1320" s="77">
        <f t="shared" si="70"/>
        <v>0</v>
      </c>
      <c r="I1320" s="77">
        <f t="shared" si="70"/>
        <v>0</v>
      </c>
      <c r="J1320" s="77">
        <f t="shared" si="70"/>
        <v>0</v>
      </c>
      <c r="K1320" s="77">
        <f t="shared" si="70"/>
        <v>0</v>
      </c>
      <c r="L1320" s="77">
        <f t="shared" si="70"/>
        <v>0</v>
      </c>
      <c r="M1320" s="77">
        <f t="shared" si="70"/>
        <v>0</v>
      </c>
      <c r="N1320" s="77">
        <f t="shared" si="70"/>
        <v>0</v>
      </c>
      <c r="O1320" s="77">
        <f t="shared" si="70"/>
        <v>0</v>
      </c>
      <c r="P1320" s="77">
        <f t="shared" si="70"/>
        <v>0</v>
      </c>
    </row>
    <row r="1321" spans="2:16" ht="12.75" hidden="1" customHeight="1" x14ac:dyDescent="0.25">
      <c r="B1321" s="77"/>
      <c r="C1321" s="77"/>
      <c r="D1321" s="77">
        <f t="shared" ref="D1321:P1321" si="71">D1313-D1306</f>
        <v>1000.68</v>
      </c>
      <c r="E1321" s="77">
        <f t="shared" si="71"/>
        <v>936.12</v>
      </c>
      <c r="F1321" s="77">
        <f t="shared" si="71"/>
        <v>1000.68</v>
      </c>
      <c r="G1321" s="77">
        <f t="shared" si="71"/>
        <v>968.4</v>
      </c>
      <c r="H1321" s="77">
        <f t="shared" si="71"/>
        <v>1558.6800000000003</v>
      </c>
      <c r="I1321" s="77">
        <f t="shared" si="71"/>
        <v>1508.4</v>
      </c>
      <c r="J1321" s="77">
        <f t="shared" si="71"/>
        <v>1558.6800000000003</v>
      </c>
      <c r="K1321" s="77">
        <f t="shared" si="71"/>
        <v>1558.68</v>
      </c>
      <c r="L1321" s="77">
        <f t="shared" si="71"/>
        <v>1508.4</v>
      </c>
      <c r="M1321" s="77">
        <f t="shared" si="71"/>
        <v>1558.6800000000003</v>
      </c>
      <c r="N1321" s="77">
        <f t="shared" si="71"/>
        <v>968.4</v>
      </c>
      <c r="O1321" s="77">
        <f t="shared" si="71"/>
        <v>1000.68</v>
      </c>
      <c r="P1321" s="77">
        <f t="shared" si="71"/>
        <v>15126.480000000003</v>
      </c>
    </row>
    <row r="1322" spans="2:16" ht="12.75" hidden="1" customHeight="1" x14ac:dyDescent="0.25">
      <c r="B1322" s="77"/>
      <c r="C1322" s="77"/>
      <c r="D1322" s="77">
        <f t="shared" ref="D1322:P1322" si="72">D1314-D1307</f>
        <v>118.48799999999983</v>
      </c>
      <c r="E1322" s="77">
        <f t="shared" si="72"/>
        <v>110.1260000000002</v>
      </c>
      <c r="F1322" s="77">
        <f t="shared" si="72"/>
        <v>114.14100000000008</v>
      </c>
      <c r="G1322" s="77">
        <f t="shared" si="72"/>
        <v>105.01400000000001</v>
      </c>
      <c r="H1322" s="77">
        <f t="shared" si="72"/>
        <v>156.452</v>
      </c>
      <c r="I1322" s="77">
        <f t="shared" si="72"/>
        <v>150.84</v>
      </c>
      <c r="J1322" s="77">
        <f t="shared" si="72"/>
        <v>155.86799999999999</v>
      </c>
      <c r="K1322" s="77">
        <f t="shared" si="72"/>
        <v>155.86799999999999</v>
      </c>
      <c r="L1322" s="77">
        <f t="shared" si="72"/>
        <v>151.56300000000002</v>
      </c>
      <c r="M1322" s="77">
        <f t="shared" si="72"/>
        <v>164.50700000000006</v>
      </c>
      <c r="N1322" s="77">
        <f t="shared" si="72"/>
        <v>109.28300000000013</v>
      </c>
      <c r="O1322" s="77">
        <f t="shared" si="72"/>
        <v>116.37699999999973</v>
      </c>
      <c r="P1322" s="77">
        <f t="shared" si="72"/>
        <v>1608.5270000000019</v>
      </c>
    </row>
    <row r="1323" spans="2:16" ht="12.75" hidden="1" customHeight="1" x14ac:dyDescent="0.25">
      <c r="B1323" s="77"/>
      <c r="C1323" s="77"/>
      <c r="D1323" s="77">
        <f t="shared" ref="D1323:P1323" si="73">D1315-D1308</f>
        <v>1414.5539999999746</v>
      </c>
      <c r="E1323" s="77">
        <f t="shared" si="73"/>
        <v>1312.6849999999977</v>
      </c>
      <c r="F1323" s="77">
        <f t="shared" si="73"/>
        <v>1340.7170000000042</v>
      </c>
      <c r="G1323" s="77">
        <f t="shared" si="73"/>
        <v>1210.1959999999963</v>
      </c>
      <c r="H1323" s="77">
        <f t="shared" si="73"/>
        <v>1727.7220000000088</v>
      </c>
      <c r="I1323" s="77">
        <f t="shared" si="73"/>
        <v>1662.8009999999995</v>
      </c>
      <c r="J1323" s="77">
        <f t="shared" si="73"/>
        <v>1718.2259999999987</v>
      </c>
      <c r="K1323" s="77">
        <f t="shared" si="73"/>
        <v>1718.2259999999987</v>
      </c>
      <c r="L1323" s="77">
        <f t="shared" si="73"/>
        <v>1674.012999999999</v>
      </c>
      <c r="M1323" s="77">
        <f t="shared" si="73"/>
        <v>1867.55799999999</v>
      </c>
      <c r="N1323" s="77">
        <f t="shared" si="73"/>
        <v>1282.0789999999979</v>
      </c>
      <c r="O1323" s="77">
        <f t="shared" si="73"/>
        <v>1379.9189999999944</v>
      </c>
      <c r="P1323" s="77">
        <f t="shared" si="73"/>
        <v>18308.695999999996</v>
      </c>
    </row>
    <row r="1324" spans="2:16" ht="12.75" hidden="1" customHeight="1" x14ac:dyDescent="0.25"/>
    <row r="1325" spans="2:16" ht="12.75" hidden="1" customHeight="1" x14ac:dyDescent="0.25"/>
    <row r="1326" spans="2:16" ht="12.75" hidden="1" customHeight="1" x14ac:dyDescent="0.25"/>
    <row r="1327" spans="2:16" ht="12.75" hidden="1" customHeight="1" x14ac:dyDescent="0.25">
      <c r="B1327" s="78" t="s">
        <v>164</v>
      </c>
      <c r="C1327" s="78"/>
      <c r="D1327" s="78">
        <v>291.70799999999997</v>
      </c>
      <c r="E1327" s="78">
        <v>262.99700000000007</v>
      </c>
      <c r="F1327" s="78">
        <v>222.21800000000007</v>
      </c>
      <c r="G1327" s="78">
        <v>133.22099999999995</v>
      </c>
      <c r="H1327" s="78">
        <v>8.9129999999999967</v>
      </c>
      <c r="I1327" s="78">
        <v>0</v>
      </c>
      <c r="J1327" s="78">
        <v>0</v>
      </c>
      <c r="K1327" s="78">
        <v>0</v>
      </c>
      <c r="L1327" s="78">
        <v>10.487</v>
      </c>
      <c r="M1327" s="78">
        <v>140.69300000000004</v>
      </c>
      <c r="N1327" s="78">
        <v>200.83499999999998</v>
      </c>
      <c r="O1327" s="78">
        <v>259.18399999999986</v>
      </c>
      <c r="P1327" s="78">
        <v>1530.2560000000008</v>
      </c>
    </row>
    <row r="1328" spans="2:16" ht="12.75" hidden="1" customHeight="1" x14ac:dyDescent="0.25">
      <c r="B1328" s="78" t="s">
        <v>166</v>
      </c>
      <c r="C1328" s="78"/>
      <c r="D1328" s="78">
        <v>3.6779999999999973</v>
      </c>
      <c r="E1328" s="78">
        <v>3.4420000000000073</v>
      </c>
      <c r="F1328" s="78">
        <v>3.6779999999999973</v>
      </c>
      <c r="G1328" s="78">
        <v>3.561000000000007</v>
      </c>
      <c r="H1328" s="78">
        <v>3.6770000000000209</v>
      </c>
      <c r="I1328" s="78">
        <v>3.561000000000007</v>
      </c>
      <c r="J1328" s="78">
        <v>3.6779999999999973</v>
      </c>
      <c r="K1328" s="78">
        <v>3.6779999999999973</v>
      </c>
      <c r="L1328" s="78">
        <v>3.5629999999999882</v>
      </c>
      <c r="M1328" s="78">
        <v>3.6779999999999973</v>
      </c>
      <c r="N1328" s="78">
        <v>3.561000000000007</v>
      </c>
      <c r="O1328" s="78">
        <v>3.6779999999999973</v>
      </c>
      <c r="P1328" s="78">
        <v>43.43300000000022</v>
      </c>
    </row>
    <row r="1329" spans="2:16" ht="12.75" hidden="1" customHeight="1" x14ac:dyDescent="0.25">
      <c r="B1329" s="78"/>
      <c r="C1329" s="78"/>
      <c r="D1329" s="78">
        <v>0</v>
      </c>
      <c r="E1329" s="78">
        <v>0</v>
      </c>
      <c r="F1329" s="78">
        <v>0</v>
      </c>
      <c r="G1329" s="78">
        <v>0</v>
      </c>
      <c r="H1329" s="78">
        <v>0</v>
      </c>
      <c r="I1329" s="78">
        <v>0</v>
      </c>
      <c r="J1329" s="78">
        <v>0</v>
      </c>
      <c r="K1329" s="78">
        <v>0</v>
      </c>
      <c r="L1329" s="78">
        <v>0</v>
      </c>
      <c r="M1329" s="78">
        <v>0</v>
      </c>
      <c r="N1329" s="78">
        <v>0</v>
      </c>
      <c r="O1329" s="78">
        <v>0</v>
      </c>
      <c r="P1329" s="78">
        <v>0</v>
      </c>
    </row>
    <row r="1330" spans="2:16" ht="12.75" hidden="1" customHeight="1" x14ac:dyDescent="0.25">
      <c r="B1330" s="78"/>
      <c r="C1330" s="78"/>
      <c r="D1330" s="78">
        <v>1000.68</v>
      </c>
      <c r="E1330" s="78">
        <v>936.12</v>
      </c>
      <c r="F1330" s="78">
        <v>1000.68</v>
      </c>
      <c r="G1330" s="78">
        <v>968.4</v>
      </c>
      <c r="H1330" s="78">
        <v>1558.68</v>
      </c>
      <c r="I1330" s="78">
        <v>1508.4</v>
      </c>
      <c r="J1330" s="78">
        <v>1558.68</v>
      </c>
      <c r="K1330" s="78">
        <v>1558.68</v>
      </c>
      <c r="L1330" s="78">
        <v>1508.4</v>
      </c>
      <c r="M1330" s="78">
        <v>1558.68</v>
      </c>
      <c r="N1330" s="78">
        <v>968.4</v>
      </c>
      <c r="O1330" s="78">
        <v>1000.68</v>
      </c>
      <c r="P1330" s="78">
        <v>15126.480000000001</v>
      </c>
    </row>
    <row r="1331" spans="2:16" ht="12.75" hidden="1" customHeight="1" x14ac:dyDescent="0.25">
      <c r="B1331" s="78"/>
      <c r="C1331" s="78"/>
      <c r="D1331" s="78">
        <v>118.488</v>
      </c>
      <c r="E1331" s="78">
        <v>110.126</v>
      </c>
      <c r="F1331" s="78">
        <v>114.14100000000001</v>
      </c>
      <c r="G1331" s="78">
        <v>105.014</v>
      </c>
      <c r="H1331" s="78">
        <v>156.452</v>
      </c>
      <c r="I1331" s="78">
        <v>150.84</v>
      </c>
      <c r="J1331" s="78">
        <v>155.86799999999999</v>
      </c>
      <c r="K1331" s="78">
        <v>155.86799999999999</v>
      </c>
      <c r="L1331" s="78">
        <v>151.56300000000002</v>
      </c>
      <c r="M1331" s="78">
        <v>164.50699999999998</v>
      </c>
      <c r="N1331" s="78">
        <v>109.283</v>
      </c>
      <c r="O1331" s="78">
        <v>116.377</v>
      </c>
      <c r="P1331" s="78">
        <v>1608.527</v>
      </c>
    </row>
    <row r="1332" spans="2:16" ht="12.75" hidden="1" customHeight="1" x14ac:dyDescent="0.25">
      <c r="B1332" s="78"/>
      <c r="C1332" s="78"/>
      <c r="D1332" s="78">
        <v>1414.5540000000001</v>
      </c>
      <c r="E1332" s="78">
        <v>1312.6850000000002</v>
      </c>
      <c r="F1332" s="78">
        <v>1340.7170000000001</v>
      </c>
      <c r="G1332" s="78">
        <v>1210.1959999999999</v>
      </c>
      <c r="H1332" s="78">
        <v>1727.7220000000002</v>
      </c>
      <c r="I1332" s="78">
        <v>1662.8009999999999</v>
      </c>
      <c r="J1332" s="78">
        <v>1718.2260000000001</v>
      </c>
      <c r="K1332" s="78">
        <v>1718.2260000000001</v>
      </c>
      <c r="L1332" s="78">
        <v>1674.0130000000004</v>
      </c>
      <c r="M1332" s="78">
        <v>1867.5579999999998</v>
      </c>
      <c r="N1332" s="78">
        <v>1282.0789999999997</v>
      </c>
      <c r="O1332" s="78">
        <v>1379.9189999999999</v>
      </c>
      <c r="P1332" s="78">
        <v>18308.696</v>
      </c>
    </row>
    <row r="1333" spans="2:16" ht="12.75" hidden="1" customHeight="1" x14ac:dyDescent="0.25"/>
    <row r="1334" spans="2:16" ht="12.75" hidden="1" customHeight="1" x14ac:dyDescent="0.25"/>
    <row r="1335" spans="2:16" ht="12.75" hidden="1" customHeight="1" x14ac:dyDescent="0.25">
      <c r="B1335" s="31" t="s">
        <v>164</v>
      </c>
      <c r="C1335" s="31"/>
      <c r="D1335" s="31">
        <f>D1318-D1327</f>
        <v>1.3301360013429075E-11</v>
      </c>
      <c r="E1335" s="31">
        <f t="shared" ref="E1335:P1335" si="74">E1318-E1327</f>
        <v>3.205968823749572E-11</v>
      </c>
      <c r="F1335" s="31">
        <f t="shared" si="74"/>
        <v>2.2509993868879974E-11</v>
      </c>
      <c r="G1335" s="31">
        <f t="shared" si="74"/>
        <v>-9.4928509497549385E-12</v>
      </c>
      <c r="H1335" s="31">
        <f t="shared" si="74"/>
        <v>4.6895820560166612E-13</v>
      </c>
      <c r="I1335" s="31">
        <f t="shared" si="74"/>
        <v>0</v>
      </c>
      <c r="J1335" s="31">
        <f t="shared" si="74"/>
        <v>0</v>
      </c>
      <c r="K1335" s="31">
        <f t="shared" si="74"/>
        <v>0</v>
      </c>
      <c r="L1335" s="31">
        <f t="shared" si="74"/>
        <v>0</v>
      </c>
      <c r="M1335" s="31">
        <f t="shared" si="74"/>
        <v>1.3812950783176348E-11</v>
      </c>
      <c r="N1335" s="31">
        <f t="shared" si="74"/>
        <v>2.0975221559638157E-11</v>
      </c>
      <c r="O1335" s="31">
        <f t="shared" si="74"/>
        <v>-2.0577317627612501E-11</v>
      </c>
      <c r="P1335" s="31">
        <f t="shared" si="74"/>
        <v>2.8421709430404007E-10</v>
      </c>
    </row>
    <row r="1336" spans="2:16" ht="12.75" hidden="1" customHeight="1" x14ac:dyDescent="0.25">
      <c r="B1336" s="31" t="s">
        <v>165</v>
      </c>
      <c r="C1336" s="31"/>
      <c r="D1336" s="31">
        <f t="shared" ref="D1336:P1336" si="75">D1319-D1328</f>
        <v>3.5242919693700969E-12</v>
      </c>
      <c r="E1336" s="31">
        <f t="shared" si="75"/>
        <v>2.7284841053187847E-12</v>
      </c>
      <c r="F1336" s="31">
        <f t="shared" si="75"/>
        <v>3.5242919693700969E-12</v>
      </c>
      <c r="G1336" s="31">
        <f t="shared" si="75"/>
        <v>1.5063505998114124E-12</v>
      </c>
      <c r="H1336" s="31">
        <f t="shared" si="75"/>
        <v>-3.4106051316484809E-13</v>
      </c>
      <c r="I1336" s="31">
        <f t="shared" si="75"/>
        <v>1.5063505998114124E-12</v>
      </c>
      <c r="J1336" s="31">
        <f t="shared" si="75"/>
        <v>-1.1368683772161603E-13</v>
      </c>
      <c r="K1336" s="31">
        <f t="shared" si="75"/>
        <v>-1.1368683772161603E-13</v>
      </c>
      <c r="L1336" s="31">
        <f t="shared" si="75"/>
        <v>1.9326762412674725E-12</v>
      </c>
      <c r="M1336" s="31">
        <f t="shared" si="75"/>
        <v>3.5242919693700969E-12</v>
      </c>
      <c r="N1336" s="31">
        <f t="shared" si="75"/>
        <v>1.5063505998114124E-12</v>
      </c>
      <c r="O1336" s="31">
        <f t="shared" si="75"/>
        <v>3.5242919693700969E-12</v>
      </c>
      <c r="P1336" s="31">
        <f t="shared" si="75"/>
        <v>-3.9335645851679146E-11</v>
      </c>
    </row>
    <row r="1337" spans="2:16" ht="12.75" hidden="1" customHeight="1" x14ac:dyDescent="0.25">
      <c r="B1337" s="31"/>
      <c r="C1337" s="31"/>
      <c r="D1337" s="31">
        <f t="shared" ref="D1337:P1337" si="76">D1320-D1329</f>
        <v>0</v>
      </c>
      <c r="E1337" s="31">
        <f t="shared" si="76"/>
        <v>0</v>
      </c>
      <c r="F1337" s="31">
        <f t="shared" si="76"/>
        <v>0</v>
      </c>
      <c r="G1337" s="31">
        <f t="shared" si="76"/>
        <v>0</v>
      </c>
      <c r="H1337" s="31">
        <f t="shared" si="76"/>
        <v>0</v>
      </c>
      <c r="I1337" s="31">
        <f t="shared" si="76"/>
        <v>0</v>
      </c>
      <c r="J1337" s="31">
        <f t="shared" si="76"/>
        <v>0</v>
      </c>
      <c r="K1337" s="31">
        <f t="shared" si="76"/>
        <v>0</v>
      </c>
      <c r="L1337" s="31">
        <f t="shared" si="76"/>
        <v>0</v>
      </c>
      <c r="M1337" s="31">
        <f t="shared" si="76"/>
        <v>0</v>
      </c>
      <c r="N1337" s="31">
        <f t="shared" si="76"/>
        <v>0</v>
      </c>
      <c r="O1337" s="31">
        <f t="shared" si="76"/>
        <v>0</v>
      </c>
      <c r="P1337" s="31">
        <f t="shared" si="76"/>
        <v>0</v>
      </c>
    </row>
    <row r="1338" spans="2:16" ht="12.75" hidden="1" customHeight="1" x14ac:dyDescent="0.25">
      <c r="B1338" s="31"/>
      <c r="C1338" s="31"/>
      <c r="D1338" s="31">
        <f t="shared" ref="D1338:P1338" si="77">D1321-D1330</f>
        <v>0</v>
      </c>
      <c r="E1338" s="31">
        <f t="shared" si="77"/>
        <v>0</v>
      </c>
      <c r="F1338" s="31">
        <f t="shared" si="77"/>
        <v>0</v>
      </c>
      <c r="G1338" s="31">
        <f t="shared" si="77"/>
        <v>0</v>
      </c>
      <c r="H1338" s="31">
        <f t="shared" si="77"/>
        <v>0</v>
      </c>
      <c r="I1338" s="31">
        <f t="shared" si="77"/>
        <v>0</v>
      </c>
      <c r="J1338" s="31">
        <f t="shared" si="77"/>
        <v>0</v>
      </c>
      <c r="K1338" s="31">
        <f t="shared" si="77"/>
        <v>0</v>
      </c>
      <c r="L1338" s="31">
        <f t="shared" si="77"/>
        <v>0</v>
      </c>
      <c r="M1338" s="31">
        <f t="shared" si="77"/>
        <v>0</v>
      </c>
      <c r="N1338" s="31">
        <f t="shared" si="77"/>
        <v>0</v>
      </c>
      <c r="O1338" s="31">
        <f t="shared" si="77"/>
        <v>0</v>
      </c>
      <c r="P1338" s="31">
        <f t="shared" si="77"/>
        <v>0</v>
      </c>
    </row>
    <row r="1339" spans="2:16" ht="12.75" hidden="1" customHeight="1" x14ac:dyDescent="0.25">
      <c r="B1339" s="31"/>
      <c r="C1339" s="31"/>
      <c r="D1339" s="31">
        <f t="shared" ref="D1339:P1339" si="78">D1322-D1331</f>
        <v>-1.7053025658242404E-13</v>
      </c>
      <c r="E1339" s="31">
        <f t="shared" si="78"/>
        <v>1.9895196601282805E-13</v>
      </c>
      <c r="F1339" s="31">
        <f t="shared" si="78"/>
        <v>0</v>
      </c>
      <c r="G1339" s="31">
        <f t="shared" si="78"/>
        <v>0</v>
      </c>
      <c r="H1339" s="31">
        <f t="shared" si="78"/>
        <v>0</v>
      </c>
      <c r="I1339" s="31">
        <f t="shared" si="78"/>
        <v>0</v>
      </c>
      <c r="J1339" s="31">
        <f t="shared" si="78"/>
        <v>0</v>
      </c>
      <c r="K1339" s="31">
        <f t="shared" si="78"/>
        <v>0</v>
      </c>
      <c r="L1339" s="31">
        <f t="shared" si="78"/>
        <v>0</v>
      </c>
      <c r="M1339" s="31">
        <f t="shared" si="78"/>
        <v>0</v>
      </c>
      <c r="N1339" s="31">
        <f t="shared" si="78"/>
        <v>1.2789769243681803E-13</v>
      </c>
      <c r="O1339" s="31">
        <f t="shared" si="78"/>
        <v>-2.7000623958883807E-13</v>
      </c>
      <c r="P1339" s="31">
        <f t="shared" si="78"/>
        <v>1.8189894035458565E-12</v>
      </c>
    </row>
    <row r="1340" spans="2:16" ht="12.75" hidden="1" customHeight="1" x14ac:dyDescent="0.25">
      <c r="B1340" s="31"/>
      <c r="C1340" s="31"/>
      <c r="D1340" s="31">
        <f t="shared" ref="D1340:P1340" si="79">D1323-D1332</f>
        <v>-2.5465851649641991E-11</v>
      </c>
      <c r="E1340" s="31">
        <f t="shared" si="79"/>
        <v>-2.5011104298755527E-12</v>
      </c>
      <c r="F1340" s="31">
        <f t="shared" si="79"/>
        <v>4.0927261579781771E-12</v>
      </c>
      <c r="G1340" s="31">
        <f t="shared" si="79"/>
        <v>-3.637978807091713E-12</v>
      </c>
      <c r="H1340" s="31">
        <f t="shared" si="79"/>
        <v>8.6401996668428183E-12</v>
      </c>
      <c r="I1340" s="31">
        <f t="shared" si="79"/>
        <v>0</v>
      </c>
      <c r="J1340" s="31">
        <f t="shared" si="79"/>
        <v>0</v>
      </c>
      <c r="K1340" s="31">
        <f t="shared" si="79"/>
        <v>0</v>
      </c>
      <c r="L1340" s="31">
        <f t="shared" si="79"/>
        <v>0</v>
      </c>
      <c r="M1340" s="31">
        <f t="shared" si="79"/>
        <v>-9.7770680440589786E-12</v>
      </c>
      <c r="N1340" s="31">
        <f t="shared" si="79"/>
        <v>-1.8189894035458565E-12</v>
      </c>
      <c r="O1340" s="31">
        <f t="shared" si="79"/>
        <v>-5.4569682106375694E-12</v>
      </c>
      <c r="P1340" s="31">
        <f t="shared" si="79"/>
        <v>0</v>
      </c>
    </row>
    <row r="1341" spans="2:16" ht="12.75" hidden="1" customHeight="1" x14ac:dyDescent="0.25">
      <c r="B1341" s="31"/>
      <c r="C1341" s="31"/>
      <c r="D1341" s="31"/>
      <c r="E1341" s="31"/>
      <c r="F1341" s="31"/>
      <c r="G1341" s="31"/>
      <c r="H1341" s="31"/>
      <c r="I1341" s="31"/>
      <c r="J1341" s="31"/>
      <c r="K1341" s="31"/>
      <c r="L1341" s="31"/>
      <c r="M1341" s="31"/>
      <c r="N1341" s="31"/>
      <c r="O1341" s="31"/>
      <c r="P1341" s="31"/>
    </row>
    <row r="1342" spans="2:16" ht="12.75" hidden="1" customHeight="1" x14ac:dyDescent="0.25">
      <c r="B1342" s="31"/>
      <c r="C1342" s="31"/>
      <c r="D1342" s="31"/>
      <c r="E1342" s="31"/>
      <c r="F1342" s="31"/>
      <c r="G1342" s="31"/>
      <c r="H1342" s="31"/>
      <c r="I1342" s="31"/>
      <c r="J1342" s="31"/>
      <c r="K1342" s="31"/>
      <c r="L1342" s="31"/>
      <c r="M1342" s="31"/>
      <c r="N1342" s="31"/>
      <c r="O1342" s="31"/>
      <c r="P1342" s="31"/>
    </row>
    <row r="1343" spans="2:16" ht="12.75" hidden="1" customHeight="1" x14ac:dyDescent="0.25">
      <c r="B1343" s="31"/>
      <c r="C1343" s="31"/>
      <c r="D1343" s="31">
        <v>27.704999999999998</v>
      </c>
      <c r="E1343" s="31">
        <v>23.687999999999999</v>
      </c>
      <c r="F1343" s="31">
        <v>23.765999999999998</v>
      </c>
      <c r="G1343" s="31">
        <v>12.87</v>
      </c>
      <c r="H1343" s="31">
        <v>2.0680000000000001</v>
      </c>
      <c r="I1343" s="31">
        <v>0</v>
      </c>
      <c r="J1343" s="31">
        <v>0</v>
      </c>
      <c r="K1343" s="31">
        <v>0</v>
      </c>
      <c r="L1343" s="31">
        <v>0</v>
      </c>
      <c r="M1343" s="31">
        <v>13.507999999999999</v>
      </c>
      <c r="N1343" s="31">
        <v>17.363</v>
      </c>
      <c r="O1343" s="31">
        <v>24.594999999999999</v>
      </c>
      <c r="P1343" s="31">
        <v>145.56299999999999</v>
      </c>
    </row>
    <row r="1344" spans="2:16" ht="12.75" hidden="1" customHeight="1" x14ac:dyDescent="0.25">
      <c r="B1344" s="31" t="s">
        <v>161</v>
      </c>
      <c r="C1344" s="31"/>
      <c r="D1344" s="31">
        <v>1.2999999999999999E-2</v>
      </c>
      <c r="E1344" s="31">
        <v>1.2E-2</v>
      </c>
      <c r="F1344" s="31">
        <v>1.2999999999999999E-2</v>
      </c>
      <c r="G1344" s="31">
        <v>1.2999999999999999E-2</v>
      </c>
      <c r="H1344" s="31">
        <v>3.0000000000000001E-3</v>
      </c>
      <c r="I1344" s="31">
        <v>0</v>
      </c>
      <c r="J1344" s="31">
        <v>0</v>
      </c>
      <c r="K1344" s="31">
        <v>0</v>
      </c>
      <c r="L1344" s="31">
        <v>0</v>
      </c>
      <c r="M1344" s="31">
        <v>1.2999999999999999E-2</v>
      </c>
      <c r="N1344" s="31">
        <v>1.2999999999999999E-2</v>
      </c>
      <c r="O1344" s="31">
        <v>1.2999999999999999E-2</v>
      </c>
      <c r="P1344" s="31">
        <v>9.2999999999999999E-2</v>
      </c>
    </row>
    <row r="1345" spans="1:16" ht="12.75" hidden="1" customHeight="1" x14ac:dyDescent="0.25">
      <c r="B1345" s="31"/>
      <c r="C1345" s="31"/>
      <c r="D1345" s="31">
        <v>0</v>
      </c>
      <c r="E1345" s="31">
        <v>0</v>
      </c>
      <c r="F1345" s="31">
        <v>0</v>
      </c>
      <c r="G1345" s="31">
        <v>0</v>
      </c>
      <c r="H1345" s="31">
        <v>0</v>
      </c>
      <c r="I1345" s="31">
        <v>0</v>
      </c>
      <c r="J1345" s="31">
        <v>0</v>
      </c>
      <c r="K1345" s="31">
        <v>0</v>
      </c>
      <c r="L1345" s="31">
        <v>0</v>
      </c>
      <c r="M1345" s="31">
        <v>0</v>
      </c>
      <c r="N1345" s="31">
        <v>0</v>
      </c>
      <c r="O1345" s="31">
        <v>0</v>
      </c>
      <c r="P1345" s="31">
        <v>0</v>
      </c>
    </row>
    <row r="1346" spans="1:16" ht="12.75" hidden="1" customHeight="1" x14ac:dyDescent="0.25">
      <c r="B1346" s="31"/>
      <c r="C1346" s="31"/>
      <c r="D1346" s="31">
        <v>0</v>
      </c>
      <c r="E1346" s="31">
        <v>0</v>
      </c>
      <c r="F1346" s="31">
        <v>0</v>
      </c>
      <c r="G1346" s="31">
        <v>0</v>
      </c>
      <c r="H1346" s="31">
        <v>0</v>
      </c>
      <c r="I1346" s="31">
        <v>0</v>
      </c>
      <c r="J1346" s="31">
        <v>0</v>
      </c>
      <c r="K1346" s="31">
        <v>0</v>
      </c>
      <c r="L1346" s="31">
        <v>0</v>
      </c>
      <c r="M1346" s="31">
        <v>0</v>
      </c>
      <c r="N1346" s="31">
        <v>0</v>
      </c>
      <c r="O1346" s="31">
        <v>0</v>
      </c>
      <c r="P1346" s="31">
        <v>0</v>
      </c>
    </row>
    <row r="1347" spans="1:16" ht="12.75" hidden="1" customHeight="1" x14ac:dyDescent="0.25">
      <c r="B1347" s="31"/>
      <c r="C1347" s="31"/>
      <c r="D1347" s="31">
        <v>0</v>
      </c>
      <c r="E1347" s="31">
        <v>0</v>
      </c>
      <c r="F1347" s="31">
        <v>0</v>
      </c>
      <c r="G1347" s="31">
        <v>0</v>
      </c>
      <c r="H1347" s="31">
        <v>0</v>
      </c>
      <c r="I1347" s="31">
        <v>0</v>
      </c>
      <c r="J1347" s="31">
        <v>0</v>
      </c>
      <c r="K1347" s="31">
        <v>0</v>
      </c>
      <c r="L1347" s="31">
        <v>0</v>
      </c>
      <c r="M1347" s="31">
        <v>0</v>
      </c>
      <c r="N1347" s="31">
        <v>0</v>
      </c>
      <c r="O1347" s="31">
        <v>0</v>
      </c>
      <c r="P1347" s="31">
        <v>0</v>
      </c>
    </row>
    <row r="1348" spans="1:16" ht="12.75" hidden="1" customHeight="1" x14ac:dyDescent="0.25">
      <c r="B1348" s="31"/>
      <c r="C1348" s="31"/>
      <c r="D1348" s="31">
        <v>27.718</v>
      </c>
      <c r="E1348" s="31">
        <v>23.7</v>
      </c>
      <c r="F1348" s="31">
        <v>23.779</v>
      </c>
      <c r="G1348" s="31">
        <v>12.882999999999999</v>
      </c>
      <c r="H1348" s="31">
        <v>2.0710000000000002</v>
      </c>
      <c r="I1348" s="31">
        <v>0</v>
      </c>
      <c r="J1348" s="31">
        <v>0</v>
      </c>
      <c r="K1348" s="31">
        <v>0</v>
      </c>
      <c r="L1348" s="31">
        <v>0</v>
      </c>
      <c r="M1348" s="31">
        <v>13.521000000000001</v>
      </c>
      <c r="N1348" s="31">
        <v>17.376000000000001</v>
      </c>
      <c r="O1348" s="31">
        <v>24.608000000000001</v>
      </c>
      <c r="P1348" s="31">
        <v>145.65600000000001</v>
      </c>
    </row>
    <row r="1353" spans="1:16" ht="12.75" customHeight="1" x14ac:dyDescent="0.25">
      <c r="D1353" s="24">
        <v>212489.16700000004</v>
      </c>
      <c r="E1353" s="24">
        <v>182732.91400000002</v>
      </c>
      <c r="F1353" s="24">
        <v>183997.74099999998</v>
      </c>
      <c r="G1353" s="24">
        <v>104984.91200000001</v>
      </c>
      <c r="H1353" s="24">
        <v>18136.179999999997</v>
      </c>
      <c r="I1353" s="24">
        <v>0</v>
      </c>
      <c r="J1353" s="24">
        <v>0</v>
      </c>
      <c r="K1353" s="24">
        <v>0</v>
      </c>
      <c r="L1353" s="24">
        <v>10.487</v>
      </c>
      <c r="M1353" s="24">
        <v>110018.61299999997</v>
      </c>
      <c r="N1353" s="24">
        <v>137527.80300000001</v>
      </c>
      <c r="O1353" s="24">
        <v>190108.992</v>
      </c>
      <c r="P1353" s="24">
        <v>1140006.8090000001</v>
      </c>
    </row>
    <row r="1354" spans="1:16" ht="12.75" customHeight="1" x14ac:dyDescent="0.25">
      <c r="D1354" s="24">
        <v>32467.375</v>
      </c>
      <c r="E1354" s="24">
        <v>30375.665000000005</v>
      </c>
      <c r="F1354" s="24">
        <v>32467.656999999999</v>
      </c>
      <c r="G1354" s="24">
        <v>31421.616000000002</v>
      </c>
      <c r="H1354" s="24">
        <v>29954.387005000008</v>
      </c>
      <c r="I1354" s="24">
        <v>25237.683000000001</v>
      </c>
      <c r="J1354" s="24">
        <v>26779.823</v>
      </c>
      <c r="K1354" s="24">
        <v>26298.038999999997</v>
      </c>
      <c r="L1354" s="24">
        <v>28920.372999999996</v>
      </c>
      <c r="M1354" s="24">
        <v>32467.470999999998</v>
      </c>
      <c r="N1354" s="24">
        <v>31421.436000000005</v>
      </c>
      <c r="O1354" s="24">
        <v>32467.470999999998</v>
      </c>
      <c r="P1354" s="24">
        <v>360278.99600499996</v>
      </c>
    </row>
    <row r="1355" spans="1:16" ht="12.75" customHeight="1" x14ac:dyDescent="0.25">
      <c r="D1355" s="24">
        <v>13201.169</v>
      </c>
      <c r="E1355" s="24">
        <v>11273.514000000001</v>
      </c>
      <c r="F1355" s="24">
        <v>11300.887999999999</v>
      </c>
      <c r="G1355" s="24">
        <v>6048.5350000000008</v>
      </c>
      <c r="H1355" s="24">
        <v>954.78100000000006</v>
      </c>
      <c r="I1355" s="24">
        <v>0</v>
      </c>
      <c r="J1355" s="24">
        <v>0</v>
      </c>
      <c r="K1355" s="24">
        <v>0</v>
      </c>
      <c r="L1355" s="24">
        <v>0</v>
      </c>
      <c r="M1355" s="24">
        <v>6362.9080000000013</v>
      </c>
      <c r="N1355" s="24">
        <v>8232.8250000000007</v>
      </c>
      <c r="O1355" s="24">
        <v>11723.795</v>
      </c>
      <c r="P1355" s="24">
        <v>69098.414999999994</v>
      </c>
    </row>
    <row r="1356" spans="1:16" ht="12.75" customHeight="1" x14ac:dyDescent="0.25">
      <c r="D1356" s="24">
        <v>1474.059</v>
      </c>
      <c r="E1356" s="24">
        <v>1378.9590000000001</v>
      </c>
      <c r="F1356" s="24">
        <v>1474.059</v>
      </c>
      <c r="G1356" s="24">
        <v>1426.508</v>
      </c>
      <c r="H1356" s="24">
        <v>2032.0600000000002</v>
      </c>
      <c r="I1356" s="24">
        <v>1966.508</v>
      </c>
      <c r="J1356" s="24">
        <v>1946.8750000000002</v>
      </c>
      <c r="K1356" s="24">
        <v>1903.4590000000001</v>
      </c>
      <c r="L1356" s="24">
        <v>1966.508</v>
      </c>
      <c r="M1356" s="24">
        <v>2032.0590000000002</v>
      </c>
      <c r="N1356" s="24">
        <v>1426.508</v>
      </c>
      <c r="O1356" s="24">
        <v>1474.059</v>
      </c>
      <c r="P1356" s="24">
        <v>20501.621000000003</v>
      </c>
    </row>
    <row r="1357" spans="1:16" ht="12.75" customHeight="1" x14ac:dyDescent="0.25">
      <c r="D1357" s="24">
        <v>1784.9029999999998</v>
      </c>
      <c r="E1357" s="24">
        <v>1531.0640000000003</v>
      </c>
      <c r="F1357" s="24">
        <v>1535.1910000000003</v>
      </c>
      <c r="G1357" s="24">
        <v>845.51799999999992</v>
      </c>
      <c r="H1357" s="24">
        <v>273.60399999999998</v>
      </c>
      <c r="I1357" s="24">
        <v>157.565</v>
      </c>
      <c r="J1357" s="24">
        <v>160.262</v>
      </c>
      <c r="K1357" s="24">
        <v>162.23499999999999</v>
      </c>
      <c r="L1357" s="24">
        <v>158.28800000000001</v>
      </c>
      <c r="M1357" s="24">
        <v>941.995</v>
      </c>
      <c r="N1357" s="24">
        <v>1130.7620000000002</v>
      </c>
      <c r="O1357" s="24">
        <v>1588.4740000000002</v>
      </c>
      <c r="P1357" s="24">
        <v>10269.861000000001</v>
      </c>
    </row>
    <row r="1358" spans="1:16" ht="12.75" customHeight="1" x14ac:dyDescent="0.25">
      <c r="D1358" s="24">
        <v>261416.67300000001</v>
      </c>
      <c r="E1358" s="24">
        <v>227292.11600000001</v>
      </c>
      <c r="F1358" s="24">
        <v>230775.53599999996</v>
      </c>
      <c r="G1358" s="24">
        <v>144727.08899999998</v>
      </c>
      <c r="H1358" s="24">
        <v>51351.012005000004</v>
      </c>
      <c r="I1358" s="24">
        <v>27361.756000000005</v>
      </c>
      <c r="J1358" s="24">
        <v>28886.960000000003</v>
      </c>
      <c r="K1358" s="24">
        <v>28363.733</v>
      </c>
      <c r="L1358" s="24">
        <v>31055.655999999999</v>
      </c>
      <c r="M1358" s="24">
        <v>151823.046</v>
      </c>
      <c r="N1358" s="24">
        <v>179739.33400000003</v>
      </c>
      <c r="O1358" s="24">
        <v>237362.79100000003</v>
      </c>
      <c r="P1358" s="24">
        <v>1600155.7020050003</v>
      </c>
    </row>
    <row r="1359" spans="1:16" ht="12.75" customHeight="1" thickBot="1" x14ac:dyDescent="0.3">
      <c r="A1359" s="132" t="s">
        <v>250</v>
      </c>
      <c r="B1359" s="132"/>
      <c r="C1359" s="127"/>
      <c r="D1359" s="127"/>
      <c r="E1359" s="127"/>
      <c r="F1359" s="127"/>
      <c r="G1359" s="127"/>
      <c r="H1359" s="127"/>
      <c r="I1359" s="127"/>
      <c r="J1359" s="127"/>
      <c r="K1359" s="127"/>
      <c r="L1359" s="127"/>
      <c r="M1359" s="127"/>
      <c r="N1359" s="127"/>
      <c r="O1359" s="127"/>
      <c r="P1359" s="127"/>
    </row>
    <row r="1360" spans="1:16" ht="12.75" customHeight="1" thickBot="1" x14ac:dyDescent="0.3">
      <c r="A1360" s="193" t="s">
        <v>251</v>
      </c>
      <c r="B1360" s="194"/>
      <c r="C1360" s="128" t="s">
        <v>252</v>
      </c>
      <c r="D1360" s="129">
        <f>D1306+D1312+D1318+D1324+D1330+D1336+D1342+D1348+D1354</f>
        <v>47462.029000000017</v>
      </c>
      <c r="E1360" s="128">
        <f t="shared" ref="E1360:P1360" si="80">E1306+E1312+E1318+E1324+E1330+E1336+E1342+E1348+E1354</f>
        <v>43314.835000000043</v>
      </c>
      <c r="F1360" s="128">
        <f t="shared" si="80"/>
        <v>45488.601000000024</v>
      </c>
      <c r="G1360" s="128">
        <f t="shared" si="80"/>
        <v>39042.762999999992</v>
      </c>
      <c r="H1360" s="128">
        <f t="shared" si="80"/>
        <v>32952.212005000009</v>
      </c>
      <c r="I1360" s="128">
        <f t="shared" si="80"/>
        <v>27204.191000000003</v>
      </c>
      <c r="J1360" s="128">
        <f t="shared" si="80"/>
        <v>28726.698</v>
      </c>
      <c r="K1360" s="128">
        <f t="shared" si="80"/>
        <v>28201.497999999996</v>
      </c>
      <c r="L1360" s="128">
        <f t="shared" si="80"/>
        <v>30897.367999999999</v>
      </c>
      <c r="M1360" s="128">
        <f t="shared" si="80"/>
        <v>41016.652000000016</v>
      </c>
      <c r="N1360" s="128">
        <f t="shared" si="80"/>
        <v>41298.980000000025</v>
      </c>
      <c r="O1360" s="128">
        <f t="shared" si="80"/>
        <v>45949.116999999984</v>
      </c>
      <c r="P1360" s="128">
        <f t="shared" si="80"/>
        <v>451554.94400500023</v>
      </c>
    </row>
    <row r="1361" spans="1:16" ht="12.75" customHeight="1" thickBot="1" x14ac:dyDescent="0.3">
      <c r="A1361" s="195"/>
      <c r="B1361" s="196"/>
      <c r="C1361" s="128" t="s">
        <v>253</v>
      </c>
      <c r="D1361" s="128">
        <f t="shared" ref="D1361:P1361" si="81">D1307+D1313+D1319+D1325+D1331+D1337+D1343+D1349+D1355</f>
        <v>16491.514000000003</v>
      </c>
      <c r="E1361" s="128">
        <f t="shared" si="81"/>
        <v>14210.667000000005</v>
      </c>
      <c r="F1361" s="128">
        <f t="shared" si="81"/>
        <v>14337.582000000002</v>
      </c>
      <c r="G1361" s="128">
        <f t="shared" si="81"/>
        <v>8336.992000000002</v>
      </c>
      <c r="H1361" s="128">
        <f t="shared" si="81"/>
        <v>3266.1899999999996</v>
      </c>
      <c r="I1361" s="128">
        <f t="shared" si="81"/>
        <v>2127.6340000000014</v>
      </c>
      <c r="J1361" s="128">
        <f t="shared" si="81"/>
        <v>2110.8150000000001</v>
      </c>
      <c r="K1361" s="130">
        <f t="shared" si="81"/>
        <v>2069.3719999999998</v>
      </c>
      <c r="L1361" s="128">
        <f t="shared" si="81"/>
        <v>2128.3590000000017</v>
      </c>
      <c r="M1361" s="128">
        <f t="shared" si="81"/>
        <v>9354.1480000000047</v>
      </c>
      <c r="N1361" s="128">
        <f t="shared" si="81"/>
        <v>10811.019000000002</v>
      </c>
      <c r="O1361" s="128">
        <f t="shared" si="81"/>
        <v>14814.601000000002</v>
      </c>
      <c r="P1361" s="128">
        <f t="shared" si="81"/>
        <v>100058.89299999995</v>
      </c>
    </row>
    <row r="1362" spans="1:16" ht="12.75" customHeight="1" thickBot="1" x14ac:dyDescent="0.3">
      <c r="A1362" s="195"/>
      <c r="B1362" s="196"/>
      <c r="C1362" s="128" t="s">
        <v>254</v>
      </c>
      <c r="D1362" s="128">
        <f t="shared" ref="D1362:P1362" si="82">D1308+D1314+D1320+D1326+D1332+D1338+D1344+D1350+D1356</f>
        <v>264675.64799999999</v>
      </c>
      <c r="E1362" s="128">
        <f t="shared" si="82"/>
        <v>230202.15100000004</v>
      </c>
      <c r="F1362" s="128">
        <f t="shared" si="82"/>
        <v>233784.799</v>
      </c>
      <c r="G1362" s="128">
        <f t="shared" si="82"/>
        <v>146999.128</v>
      </c>
      <c r="H1362" s="128">
        <f t="shared" si="82"/>
        <v>53656.679004999984</v>
      </c>
      <c r="I1362" s="128">
        <f t="shared" si="82"/>
        <v>29485.829000000005</v>
      </c>
      <c r="J1362" s="128">
        <f t="shared" si="82"/>
        <v>30994.096999999998</v>
      </c>
      <c r="K1362" s="128">
        <f t="shared" si="82"/>
        <v>30429.427</v>
      </c>
      <c r="L1362" s="128">
        <f t="shared" si="82"/>
        <v>33180.451999999997</v>
      </c>
      <c r="M1362" s="128">
        <f t="shared" si="82"/>
        <v>154797.11300000001</v>
      </c>
      <c r="N1362" s="128">
        <f t="shared" si="82"/>
        <v>182296.61700000003</v>
      </c>
      <c r="O1362" s="128">
        <f t="shared" si="82"/>
        <v>240425.33700000003</v>
      </c>
      <c r="P1362" s="128">
        <f t="shared" si="82"/>
        <v>1630927.2770050005</v>
      </c>
    </row>
    <row r="1363" spans="1:16" ht="12.75" customHeight="1" thickBot="1" x14ac:dyDescent="0.3">
      <c r="A1363" s="195"/>
      <c r="B1363" s="196"/>
      <c r="C1363" s="128" t="s">
        <v>255</v>
      </c>
      <c r="D1363" s="128">
        <f t="shared" ref="D1363:P1363" si="83">D1309+D1315+D1321+D1327+D1333+D1339+D1345+D1351+D1357</f>
        <v>264493.96399999998</v>
      </c>
      <c r="E1363" s="128">
        <f t="shared" si="83"/>
        <v>230022.29700000005</v>
      </c>
      <c r="F1363" s="128">
        <f t="shared" si="83"/>
        <v>233533.62499999997</v>
      </c>
      <c r="G1363" s="128">
        <f t="shared" si="83"/>
        <v>146674.22799999997</v>
      </c>
      <c r="H1363" s="128">
        <f t="shared" si="83"/>
        <v>53192.209004999997</v>
      </c>
      <c r="I1363" s="128">
        <f t="shared" si="83"/>
        <v>29027.721000000005</v>
      </c>
      <c r="J1363" s="128">
        <f t="shared" si="83"/>
        <v>30605.901999999998</v>
      </c>
      <c r="K1363" s="128">
        <f t="shared" si="83"/>
        <v>30084.648000000001</v>
      </c>
      <c r="L1363" s="128">
        <f t="shared" si="83"/>
        <v>32732.830999999998</v>
      </c>
      <c r="M1363" s="128">
        <f t="shared" si="83"/>
        <v>154464.41399999999</v>
      </c>
      <c r="N1363" s="128">
        <f t="shared" si="83"/>
        <v>182039.33100000001</v>
      </c>
      <c r="O1363" s="128">
        <f t="shared" si="83"/>
        <v>240211.12900000002</v>
      </c>
      <c r="P1363" s="128">
        <f t="shared" si="83"/>
        <v>1627082.2990050004</v>
      </c>
    </row>
    <row r="1364" spans="1:16" ht="12.75" customHeight="1" thickBot="1" x14ac:dyDescent="0.3">
      <c r="A1364" s="195"/>
      <c r="B1364" s="196"/>
      <c r="C1364" s="128" t="s">
        <v>256</v>
      </c>
      <c r="D1364" s="128">
        <f t="shared" ref="D1364:P1364" si="84">D1310+D1316+D1322+D1328+D1334+D1340+D1346+D1352+D1358</f>
        <v>474028.00600000005</v>
      </c>
      <c r="E1364" s="128">
        <f t="shared" si="84"/>
        <v>410138.598</v>
      </c>
      <c r="F1364" s="128">
        <f t="shared" si="84"/>
        <v>414891.09599999996</v>
      </c>
      <c r="G1364" s="128">
        <f t="shared" si="84"/>
        <v>249820.576</v>
      </c>
      <c r="H1364" s="128">
        <f t="shared" si="84"/>
        <v>69647.321005000005</v>
      </c>
      <c r="I1364" s="128">
        <f t="shared" si="84"/>
        <v>27516.157000000007</v>
      </c>
      <c r="J1364" s="128">
        <f t="shared" si="84"/>
        <v>29046.506000000001</v>
      </c>
      <c r="K1364" s="128">
        <f t="shared" si="84"/>
        <v>28523.278999999999</v>
      </c>
      <c r="L1364" s="128">
        <f t="shared" si="84"/>
        <v>31221.269</v>
      </c>
      <c r="M1364" s="128">
        <f t="shared" si="84"/>
        <v>262009.84399999998</v>
      </c>
      <c r="N1364" s="128">
        <f t="shared" si="84"/>
        <v>317379.98100000003</v>
      </c>
      <c r="O1364" s="128">
        <f t="shared" si="84"/>
        <v>427591.83800000005</v>
      </c>
      <c r="P1364" s="128">
        <f t="shared" si="84"/>
        <v>2741814.4710050002</v>
      </c>
    </row>
    <row r="1365" spans="1:16" ht="12.75" customHeight="1" thickBot="1" x14ac:dyDescent="0.3">
      <c r="A1365" s="195"/>
      <c r="B1365" s="196"/>
      <c r="C1365" s="128" t="s">
        <v>257</v>
      </c>
      <c r="D1365" s="128">
        <f t="shared" ref="D1365:P1365" si="85">D1311+D1317+D1323+D1329+D1335+D1341+D1347+D1353+D1359</f>
        <v>246371.09600000002</v>
      </c>
      <c r="E1365" s="128">
        <f t="shared" si="85"/>
        <v>214421.26400000005</v>
      </c>
      <c r="F1365" s="128">
        <f t="shared" si="85"/>
        <v>217806.11499999999</v>
      </c>
      <c r="G1365" s="128">
        <f t="shared" si="85"/>
        <v>137616.72399999999</v>
      </c>
      <c r="H1365" s="128">
        <f t="shared" si="85"/>
        <v>49818.289005000013</v>
      </c>
      <c r="I1365" s="128">
        <f t="shared" si="85"/>
        <v>26900.484000000004</v>
      </c>
      <c r="J1365" s="128">
        <f t="shared" si="85"/>
        <v>28498.048999999999</v>
      </c>
      <c r="K1365" s="130">
        <f t="shared" si="85"/>
        <v>28016.264999999996</v>
      </c>
      <c r="L1365" s="128">
        <f t="shared" si="85"/>
        <v>30604.872999999996</v>
      </c>
      <c r="M1365" s="128">
        <f t="shared" si="85"/>
        <v>144353.64199999996</v>
      </c>
      <c r="N1365" s="128">
        <f t="shared" si="85"/>
        <v>170231.31800000003</v>
      </c>
      <c r="O1365" s="128">
        <f t="shared" si="85"/>
        <v>223956.38199999998</v>
      </c>
      <c r="P1365" s="131">
        <f t="shared" si="85"/>
        <v>1518594.5010050004</v>
      </c>
    </row>
  </sheetData>
  <autoFilter ref="A6:P1132"/>
  <mergeCells count="497">
    <mergeCell ref="R122:R127"/>
    <mergeCell ref="S122:S127"/>
    <mergeCell ref="S1151:S1156"/>
    <mergeCell ref="B416:B421"/>
    <mergeCell ref="D1083:P1083"/>
    <mergeCell ref="A1098:A1099"/>
    <mergeCell ref="B1098:B1099"/>
    <mergeCell ref="C1098:C1099"/>
    <mergeCell ref="D1098:P1098"/>
    <mergeCell ref="A1091:B1096"/>
    <mergeCell ref="A1097:P1097"/>
    <mergeCell ref="B1083:B1084"/>
    <mergeCell ref="A981:A982"/>
    <mergeCell ref="B981:B982"/>
    <mergeCell ref="C981:C982"/>
    <mergeCell ref="D981:P981"/>
    <mergeCell ref="A1032:A1033"/>
    <mergeCell ref="B1032:B1033"/>
    <mergeCell ref="C1032:C1033"/>
    <mergeCell ref="D1032:P1032"/>
    <mergeCell ref="A1025:B1030"/>
    <mergeCell ref="A1031:P1031"/>
    <mergeCell ref="A1007:A1012"/>
    <mergeCell ref="A825:A826"/>
    <mergeCell ref="B825:B826"/>
    <mergeCell ref="C825:C826"/>
    <mergeCell ref="D825:P825"/>
    <mergeCell ref="A966:A967"/>
    <mergeCell ref="B966:B967"/>
    <mergeCell ref="C966:C967"/>
    <mergeCell ref="D966:P966"/>
    <mergeCell ref="A947:A952"/>
    <mergeCell ref="B947:B952"/>
    <mergeCell ref="A935:A940"/>
    <mergeCell ref="B935:B940"/>
    <mergeCell ref="A953:A958"/>
    <mergeCell ref="B953:B958"/>
    <mergeCell ref="A959:B964"/>
    <mergeCell ref="A965:P965"/>
    <mergeCell ref="A941:A946"/>
    <mergeCell ref="B941:B946"/>
    <mergeCell ref="A902:A907"/>
    <mergeCell ref="B902:B907"/>
    <mergeCell ref="A915:A916"/>
    <mergeCell ref="B915:B916"/>
    <mergeCell ref="A923:A928"/>
    <mergeCell ref="B923:B928"/>
    <mergeCell ref="A929:A934"/>
    <mergeCell ref="A777:A778"/>
    <mergeCell ref="B777:B778"/>
    <mergeCell ref="C777:C778"/>
    <mergeCell ref="D777:P777"/>
    <mergeCell ref="A792:A793"/>
    <mergeCell ref="B792:B793"/>
    <mergeCell ref="C792:C793"/>
    <mergeCell ref="D792:P792"/>
    <mergeCell ref="A660:A661"/>
    <mergeCell ref="B660:B661"/>
    <mergeCell ref="C660:C661"/>
    <mergeCell ref="D660:P660"/>
    <mergeCell ref="A711:A712"/>
    <mergeCell ref="B711:B712"/>
    <mergeCell ref="C711:C712"/>
    <mergeCell ref="D711:P711"/>
    <mergeCell ref="A704:B709"/>
    <mergeCell ref="A710:P710"/>
    <mergeCell ref="A779:A784"/>
    <mergeCell ref="B779:B784"/>
    <mergeCell ref="A785:B790"/>
    <mergeCell ref="A791:P791"/>
    <mergeCell ref="A731:A736"/>
    <mergeCell ref="B731:B736"/>
    <mergeCell ref="A558:A559"/>
    <mergeCell ref="B558:B559"/>
    <mergeCell ref="C558:C559"/>
    <mergeCell ref="D558:P558"/>
    <mergeCell ref="A551:B556"/>
    <mergeCell ref="A557:P557"/>
    <mergeCell ref="A515:A520"/>
    <mergeCell ref="B515:B520"/>
    <mergeCell ref="A521:A526"/>
    <mergeCell ref="B521:B526"/>
    <mergeCell ref="A527:A532"/>
    <mergeCell ref="B527:B532"/>
    <mergeCell ref="B1137:B1138"/>
    <mergeCell ref="C1083:C1084"/>
    <mergeCell ref="A1100:A1105"/>
    <mergeCell ref="B1100:B1105"/>
    <mergeCell ref="A1106:B1111"/>
    <mergeCell ref="A1136:P1136"/>
    <mergeCell ref="A1064:A1069"/>
    <mergeCell ref="B1064:B1069"/>
    <mergeCell ref="A1070:A1075"/>
    <mergeCell ref="B1070:B1075"/>
    <mergeCell ref="A1076:B1081"/>
    <mergeCell ref="A1085:A1090"/>
    <mergeCell ref="B1085:B1090"/>
    <mergeCell ref="A983:A988"/>
    <mergeCell ref="B983:B988"/>
    <mergeCell ref="C1137:C1138"/>
    <mergeCell ref="D1137:P1137"/>
    <mergeCell ref="A1034:A1039"/>
    <mergeCell ref="B1034:B1039"/>
    <mergeCell ref="A1040:A1045"/>
    <mergeCell ref="B1040:B1045"/>
    <mergeCell ref="A1082:P1082"/>
    <mergeCell ref="A989:A994"/>
    <mergeCell ref="B989:B994"/>
    <mergeCell ref="A995:A1000"/>
    <mergeCell ref="B995:B1000"/>
    <mergeCell ref="A1001:A1006"/>
    <mergeCell ref="B1001:B1006"/>
    <mergeCell ref="A1046:A1051"/>
    <mergeCell ref="B1046:B1051"/>
    <mergeCell ref="A1052:A1057"/>
    <mergeCell ref="B1052:B1057"/>
    <mergeCell ref="A1058:A1063"/>
    <mergeCell ref="B1058:B1063"/>
    <mergeCell ref="A1083:A1084"/>
    <mergeCell ref="B1007:B1012"/>
    <mergeCell ref="A1137:A1138"/>
    <mergeCell ref="A1145:A1150"/>
    <mergeCell ref="B1145:B1150"/>
    <mergeCell ref="A851:A856"/>
    <mergeCell ref="B851:B856"/>
    <mergeCell ref="A857:A862"/>
    <mergeCell ref="B857:B862"/>
    <mergeCell ref="A863:B868"/>
    <mergeCell ref="A869:P869"/>
    <mergeCell ref="A870:A871"/>
    <mergeCell ref="B870:B871"/>
    <mergeCell ref="C870:C871"/>
    <mergeCell ref="D870:P870"/>
    <mergeCell ref="B929:B934"/>
    <mergeCell ref="C915:C916"/>
    <mergeCell ref="D915:P915"/>
    <mergeCell ref="A908:B913"/>
    <mergeCell ref="A914:P914"/>
    <mergeCell ref="A917:A922"/>
    <mergeCell ref="B917:B922"/>
    <mergeCell ref="A872:A877"/>
    <mergeCell ref="B872:B877"/>
    <mergeCell ref="A878:A883"/>
    <mergeCell ref="B878:B883"/>
    <mergeCell ref="A884:A889"/>
    <mergeCell ref="B806:B811"/>
    <mergeCell ref="A812:A817"/>
    <mergeCell ref="B812:B817"/>
    <mergeCell ref="A818:B823"/>
    <mergeCell ref="A824:P824"/>
    <mergeCell ref="A827:A832"/>
    <mergeCell ref="B827:B832"/>
    <mergeCell ref="A1139:A1144"/>
    <mergeCell ref="B1139:B1144"/>
    <mergeCell ref="A890:A895"/>
    <mergeCell ref="B890:B895"/>
    <mergeCell ref="A896:A901"/>
    <mergeCell ref="B896:B901"/>
    <mergeCell ref="A833:A838"/>
    <mergeCell ref="B833:B838"/>
    <mergeCell ref="B884:B889"/>
    <mergeCell ref="A968:A973"/>
    <mergeCell ref="B968:B973"/>
    <mergeCell ref="A1013:A1018"/>
    <mergeCell ref="B1013:B1018"/>
    <mergeCell ref="A1019:A1024"/>
    <mergeCell ref="B1019:B1024"/>
    <mergeCell ref="A974:B979"/>
    <mergeCell ref="A980:P980"/>
    <mergeCell ref="A794:A799"/>
    <mergeCell ref="B794:B799"/>
    <mergeCell ref="A800:A805"/>
    <mergeCell ref="B800:B805"/>
    <mergeCell ref="A1157:A1162"/>
    <mergeCell ref="B1157:B1162"/>
    <mergeCell ref="A1163:A1168"/>
    <mergeCell ref="B1163:B1168"/>
    <mergeCell ref="A761:P761"/>
    <mergeCell ref="A762:A763"/>
    <mergeCell ref="B762:B763"/>
    <mergeCell ref="C762:C763"/>
    <mergeCell ref="D762:P762"/>
    <mergeCell ref="A764:A769"/>
    <mergeCell ref="A770:B775"/>
    <mergeCell ref="A776:P776"/>
    <mergeCell ref="B764:B769"/>
    <mergeCell ref="A1151:A1156"/>
    <mergeCell ref="B1151:B1156"/>
    <mergeCell ref="A839:A844"/>
    <mergeCell ref="B839:B844"/>
    <mergeCell ref="A845:A850"/>
    <mergeCell ref="B845:B850"/>
    <mergeCell ref="A806:A811"/>
    <mergeCell ref="A737:A742"/>
    <mergeCell ref="B737:B742"/>
    <mergeCell ref="A743:A748"/>
    <mergeCell ref="B743:B748"/>
    <mergeCell ref="A749:A754"/>
    <mergeCell ref="A755:B760"/>
    <mergeCell ref="A713:A718"/>
    <mergeCell ref="B713:B718"/>
    <mergeCell ref="A719:A724"/>
    <mergeCell ref="B719:B724"/>
    <mergeCell ref="B749:B754"/>
    <mergeCell ref="A611:A616"/>
    <mergeCell ref="B686:B691"/>
    <mergeCell ref="A692:A697"/>
    <mergeCell ref="B692:B697"/>
    <mergeCell ref="A698:A703"/>
    <mergeCell ref="B698:B703"/>
    <mergeCell ref="B629:B634"/>
    <mergeCell ref="A647:A652"/>
    <mergeCell ref="B647:B652"/>
    <mergeCell ref="A653:B658"/>
    <mergeCell ref="A659:P659"/>
    <mergeCell ref="B668:B673"/>
    <mergeCell ref="A674:A679"/>
    <mergeCell ref="B674:B679"/>
    <mergeCell ref="A680:A685"/>
    <mergeCell ref="B662:B667"/>
    <mergeCell ref="A668:A673"/>
    <mergeCell ref="A641:A646"/>
    <mergeCell ref="B641:B646"/>
    <mergeCell ref="A1175:A1180"/>
    <mergeCell ref="B1175:B1180"/>
    <mergeCell ref="A662:A667"/>
    <mergeCell ref="A572:A577"/>
    <mergeCell ref="B572:B577"/>
    <mergeCell ref="A617:A622"/>
    <mergeCell ref="B617:B622"/>
    <mergeCell ref="A590:A595"/>
    <mergeCell ref="B590:B595"/>
    <mergeCell ref="A596:A601"/>
    <mergeCell ref="B596:B601"/>
    <mergeCell ref="A602:B607"/>
    <mergeCell ref="B611:B616"/>
    <mergeCell ref="A1169:A1174"/>
    <mergeCell ref="B1169:B1174"/>
    <mergeCell ref="A725:A730"/>
    <mergeCell ref="B725:B730"/>
    <mergeCell ref="A686:A691"/>
    <mergeCell ref="B680:B685"/>
    <mergeCell ref="A608:P608"/>
    <mergeCell ref="A609:A610"/>
    <mergeCell ref="B609:B610"/>
    <mergeCell ref="C609:C610"/>
    <mergeCell ref="D609:P609"/>
    <mergeCell ref="A1193:B1198"/>
    <mergeCell ref="A533:A538"/>
    <mergeCell ref="B533:B538"/>
    <mergeCell ref="A539:A544"/>
    <mergeCell ref="B539:B544"/>
    <mergeCell ref="A545:A550"/>
    <mergeCell ref="B545:B550"/>
    <mergeCell ref="A578:A583"/>
    <mergeCell ref="A1181:A1186"/>
    <mergeCell ref="B1181:B1186"/>
    <mergeCell ref="A560:A565"/>
    <mergeCell ref="B578:B583"/>
    <mergeCell ref="A584:A589"/>
    <mergeCell ref="B584:B589"/>
    <mergeCell ref="B560:B565"/>
    <mergeCell ref="A566:A571"/>
    <mergeCell ref="B566:B571"/>
    <mergeCell ref="A1187:A1192"/>
    <mergeCell ref="B1187:B1192"/>
    <mergeCell ref="A635:A640"/>
    <mergeCell ref="B635:B640"/>
    <mergeCell ref="A623:A628"/>
    <mergeCell ref="B623:B628"/>
    <mergeCell ref="A629:A634"/>
    <mergeCell ref="A494:P494"/>
    <mergeCell ref="A497:A502"/>
    <mergeCell ref="B497:B502"/>
    <mergeCell ref="A503:A508"/>
    <mergeCell ref="B503:B508"/>
    <mergeCell ref="A509:A514"/>
    <mergeCell ref="B509:B514"/>
    <mergeCell ref="A495:A496"/>
    <mergeCell ref="B495:B496"/>
    <mergeCell ref="C495:C496"/>
    <mergeCell ref="D495:P495"/>
    <mergeCell ref="C480:C481"/>
    <mergeCell ref="D480:P480"/>
    <mergeCell ref="A467:A472"/>
    <mergeCell ref="B467:B472"/>
    <mergeCell ref="A473:B478"/>
    <mergeCell ref="A479:P479"/>
    <mergeCell ref="A482:A487"/>
    <mergeCell ref="B482:B487"/>
    <mergeCell ref="A488:B493"/>
    <mergeCell ref="A443:A448"/>
    <mergeCell ref="B443:B448"/>
    <mergeCell ref="A449:A454"/>
    <mergeCell ref="B449:B454"/>
    <mergeCell ref="A455:A460"/>
    <mergeCell ref="B455:B460"/>
    <mergeCell ref="A461:A466"/>
    <mergeCell ref="B461:B466"/>
    <mergeCell ref="A480:A481"/>
    <mergeCell ref="B480:B481"/>
    <mergeCell ref="A428:P428"/>
    <mergeCell ref="A429:A430"/>
    <mergeCell ref="B429:B430"/>
    <mergeCell ref="C429:C430"/>
    <mergeCell ref="D429:P429"/>
    <mergeCell ref="A431:A436"/>
    <mergeCell ref="B431:B436"/>
    <mergeCell ref="A437:A442"/>
    <mergeCell ref="B437:B442"/>
    <mergeCell ref="A392:P392"/>
    <mergeCell ref="A395:A400"/>
    <mergeCell ref="B395:B400"/>
    <mergeCell ref="A401:B406"/>
    <mergeCell ref="A407:P407"/>
    <mergeCell ref="A410:A415"/>
    <mergeCell ref="B410:B415"/>
    <mergeCell ref="A422:B427"/>
    <mergeCell ref="A408:A409"/>
    <mergeCell ref="B408:B409"/>
    <mergeCell ref="C408:C409"/>
    <mergeCell ref="D408:P408"/>
    <mergeCell ref="D333:P333"/>
    <mergeCell ref="D372:P372"/>
    <mergeCell ref="A380:A385"/>
    <mergeCell ref="B380:B385"/>
    <mergeCell ref="A393:A394"/>
    <mergeCell ref="B393:B394"/>
    <mergeCell ref="C393:C394"/>
    <mergeCell ref="D393:P393"/>
    <mergeCell ref="B275:B280"/>
    <mergeCell ref="A341:A346"/>
    <mergeCell ref="B341:B346"/>
    <mergeCell ref="A333:A334"/>
    <mergeCell ref="B333:B334"/>
    <mergeCell ref="C333:C334"/>
    <mergeCell ref="A359:A364"/>
    <mergeCell ref="B359:B364"/>
    <mergeCell ref="A365:B370"/>
    <mergeCell ref="A371:P371"/>
    <mergeCell ref="A374:A379"/>
    <mergeCell ref="B374:B379"/>
    <mergeCell ref="A372:A373"/>
    <mergeCell ref="B372:B373"/>
    <mergeCell ref="C372:C373"/>
    <mergeCell ref="A386:B391"/>
    <mergeCell ref="A236:A241"/>
    <mergeCell ref="B236:B241"/>
    <mergeCell ref="A242:A247"/>
    <mergeCell ref="B242:B247"/>
    <mergeCell ref="A248:A253"/>
    <mergeCell ref="B248:B253"/>
    <mergeCell ref="A260:P260"/>
    <mergeCell ref="A261:A262"/>
    <mergeCell ref="B261:B262"/>
    <mergeCell ref="C261:C262"/>
    <mergeCell ref="D261:P261"/>
    <mergeCell ref="A254:B259"/>
    <mergeCell ref="B191:B196"/>
    <mergeCell ref="A197:A202"/>
    <mergeCell ref="B197:B202"/>
    <mergeCell ref="A203:B208"/>
    <mergeCell ref="A209:P209"/>
    <mergeCell ref="A212:A217"/>
    <mergeCell ref="B173:B178"/>
    <mergeCell ref="C171:C172"/>
    <mergeCell ref="D171:P171"/>
    <mergeCell ref="A171:A172"/>
    <mergeCell ref="D210:P210"/>
    <mergeCell ref="A185:A190"/>
    <mergeCell ref="B185:B190"/>
    <mergeCell ref="A191:A196"/>
    <mergeCell ref="A218:A223"/>
    <mergeCell ref="B218:B223"/>
    <mergeCell ref="A224:A229"/>
    <mergeCell ref="B224:B229"/>
    <mergeCell ref="B212:B217"/>
    <mergeCell ref="A210:A211"/>
    <mergeCell ref="B210:B211"/>
    <mergeCell ref="C210:C211"/>
    <mergeCell ref="A230:A235"/>
    <mergeCell ref="B230:B235"/>
    <mergeCell ref="A122:A127"/>
    <mergeCell ref="B122:B127"/>
    <mergeCell ref="A128:A133"/>
    <mergeCell ref="B128:B133"/>
    <mergeCell ref="A146:A151"/>
    <mergeCell ref="B146:B151"/>
    <mergeCell ref="A140:A145"/>
    <mergeCell ref="B140:B145"/>
    <mergeCell ref="A134:A139"/>
    <mergeCell ref="B134:B139"/>
    <mergeCell ref="A152:A157"/>
    <mergeCell ref="B152:B157"/>
    <mergeCell ref="A179:A184"/>
    <mergeCell ref="B179:B184"/>
    <mergeCell ref="A158:A163"/>
    <mergeCell ref="B158:B163"/>
    <mergeCell ref="A164:B169"/>
    <mergeCell ref="A170:P170"/>
    <mergeCell ref="A173:A178"/>
    <mergeCell ref="B171:B172"/>
    <mergeCell ref="A92:B97"/>
    <mergeCell ref="A98:P98"/>
    <mergeCell ref="A101:A106"/>
    <mergeCell ref="B101:B106"/>
    <mergeCell ref="A107:B112"/>
    <mergeCell ref="A113:P113"/>
    <mergeCell ref="A116:A121"/>
    <mergeCell ref="B116:B121"/>
    <mergeCell ref="A114:A115"/>
    <mergeCell ref="B114:B115"/>
    <mergeCell ref="C114:C115"/>
    <mergeCell ref="D114:P114"/>
    <mergeCell ref="A99:A100"/>
    <mergeCell ref="B99:B100"/>
    <mergeCell ref="C99:C100"/>
    <mergeCell ref="D99:P99"/>
    <mergeCell ref="A32:P32"/>
    <mergeCell ref="A35:A40"/>
    <mergeCell ref="B35:B40"/>
    <mergeCell ref="A80:A85"/>
    <mergeCell ref="B80:B85"/>
    <mergeCell ref="A65:A70"/>
    <mergeCell ref="B65:B70"/>
    <mergeCell ref="A33:A34"/>
    <mergeCell ref="B33:B34"/>
    <mergeCell ref="C33:C34"/>
    <mergeCell ref="D33:P33"/>
    <mergeCell ref="A78:A79"/>
    <mergeCell ref="B78:B79"/>
    <mergeCell ref="C78:C79"/>
    <mergeCell ref="D78:P78"/>
    <mergeCell ref="A86:A91"/>
    <mergeCell ref="B86:B91"/>
    <mergeCell ref="A41:A46"/>
    <mergeCell ref="B41:B46"/>
    <mergeCell ref="A47:A52"/>
    <mergeCell ref="D5:P5"/>
    <mergeCell ref="A7:P7"/>
    <mergeCell ref="A8:A13"/>
    <mergeCell ref="A59:A64"/>
    <mergeCell ref="B59:B64"/>
    <mergeCell ref="A20:A25"/>
    <mergeCell ref="B20:B25"/>
    <mergeCell ref="A26:B31"/>
    <mergeCell ref="A14:A19"/>
    <mergeCell ref="B8:B13"/>
    <mergeCell ref="B14:B19"/>
    <mergeCell ref="A5:A6"/>
    <mergeCell ref="B5:B6"/>
    <mergeCell ref="C5:C6"/>
    <mergeCell ref="B47:B52"/>
    <mergeCell ref="A53:A58"/>
    <mergeCell ref="B53:B58"/>
    <mergeCell ref="A71:B76"/>
    <mergeCell ref="A77:P77"/>
    <mergeCell ref="AH260:AH286"/>
    <mergeCell ref="A293:P293"/>
    <mergeCell ref="A294:A295"/>
    <mergeCell ref="B294:B295"/>
    <mergeCell ref="C294:C295"/>
    <mergeCell ref="D294:P294"/>
    <mergeCell ref="AH287:AH292"/>
    <mergeCell ref="A281:B286"/>
    <mergeCell ref="A314:A319"/>
    <mergeCell ref="B314:B319"/>
    <mergeCell ref="A263:A268"/>
    <mergeCell ref="B263:B268"/>
    <mergeCell ref="A269:A274"/>
    <mergeCell ref="B269:B274"/>
    <mergeCell ref="A275:A280"/>
    <mergeCell ref="B308:B313"/>
    <mergeCell ref="A1360:B1365"/>
    <mergeCell ref="A326:B331"/>
    <mergeCell ref="A296:A301"/>
    <mergeCell ref="B296:B301"/>
    <mergeCell ref="A302:A307"/>
    <mergeCell ref="B302:B307"/>
    <mergeCell ref="A308:A313"/>
    <mergeCell ref="A332:P332"/>
    <mergeCell ref="A335:A340"/>
    <mergeCell ref="B335:B340"/>
    <mergeCell ref="A1121:B1126"/>
    <mergeCell ref="A1112:P1112"/>
    <mergeCell ref="A1113:A1114"/>
    <mergeCell ref="B1113:B1114"/>
    <mergeCell ref="C1113:C1114"/>
    <mergeCell ref="D1113:P1113"/>
    <mergeCell ref="A1115:A1120"/>
    <mergeCell ref="B1115:B1120"/>
    <mergeCell ref="A347:A352"/>
    <mergeCell ref="B347:B352"/>
    <mergeCell ref="A353:A358"/>
    <mergeCell ref="B353:B358"/>
    <mergeCell ref="A320:A325"/>
    <mergeCell ref="B320:B325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Header>&amp;RПолезный отпуск тепловой энергии по бюджетам по источникам тепловой энергии  (2017-2018гг.)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workbookViewId="0">
      <selection activeCell="Q58" sqref="Q58"/>
    </sheetView>
  </sheetViews>
  <sheetFormatPr defaultRowHeight="13.2" x14ac:dyDescent="0.25"/>
  <cols>
    <col min="5" max="5" width="12.109375" customWidth="1"/>
    <col min="6" max="6" width="14.5546875" customWidth="1"/>
  </cols>
  <sheetData>
    <row r="1" spans="1:16" ht="13.8" thickBot="1" x14ac:dyDescent="0.3">
      <c r="A1" s="187" t="s">
        <v>149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5"/>
    </row>
    <row r="2" spans="1:16" ht="13.8" thickBot="1" x14ac:dyDescent="0.3">
      <c r="A2" s="179" t="s">
        <v>8</v>
      </c>
      <c r="B2" s="183" t="s">
        <v>9</v>
      </c>
      <c r="C2" s="151"/>
      <c r="D2" s="153" t="s">
        <v>115</v>
      </c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5"/>
    </row>
    <row r="3" spans="1:16" ht="13.8" thickBot="1" x14ac:dyDescent="0.3">
      <c r="A3" s="180"/>
      <c r="B3" s="182"/>
      <c r="C3" s="152"/>
      <c r="D3" s="36" t="s">
        <v>10</v>
      </c>
      <c r="E3" s="37" t="s">
        <v>11</v>
      </c>
      <c r="F3" s="47" t="s">
        <v>12</v>
      </c>
      <c r="G3" s="36" t="s">
        <v>13</v>
      </c>
      <c r="H3" s="35" t="s">
        <v>14</v>
      </c>
      <c r="I3" s="35" t="s">
        <v>15</v>
      </c>
      <c r="J3" s="35" t="s">
        <v>16</v>
      </c>
      <c r="K3" s="36" t="s">
        <v>17</v>
      </c>
      <c r="L3" s="37" t="s">
        <v>18</v>
      </c>
      <c r="M3" s="36" t="s">
        <v>19</v>
      </c>
      <c r="N3" s="36" t="s">
        <v>20</v>
      </c>
      <c r="O3" s="36" t="s">
        <v>21</v>
      </c>
      <c r="P3" s="35" t="s">
        <v>22</v>
      </c>
    </row>
    <row r="4" spans="1:16" ht="13.8" thickBot="1" x14ac:dyDescent="0.3">
      <c r="A4" s="142" t="s">
        <v>24</v>
      </c>
      <c r="B4" s="151" t="s">
        <v>38</v>
      </c>
      <c r="C4" s="37" t="s">
        <v>26</v>
      </c>
      <c r="D4" s="79">
        <v>5.1609999999999996</v>
      </c>
      <c r="E4" s="79">
        <v>4.6470000000000002</v>
      </c>
      <c r="F4" s="79">
        <v>4.0609999999999999</v>
      </c>
      <c r="G4" s="79">
        <v>2.552</v>
      </c>
      <c r="H4" s="79">
        <v>0.21299999999999999</v>
      </c>
      <c r="I4" s="80"/>
      <c r="J4" s="80"/>
      <c r="K4" s="80"/>
      <c r="L4" s="79">
        <v>0.26400000000000001</v>
      </c>
      <c r="M4" s="79">
        <v>2.6859999999999999</v>
      </c>
      <c r="N4" s="79">
        <v>3.633</v>
      </c>
      <c r="O4" s="79">
        <v>4.6269999999999998</v>
      </c>
      <c r="P4" s="73">
        <f t="shared" ref="P4:P9" si="0">D4+E4+F4+G4+H4+I4+J4+K4+L4+M4+N4+O4</f>
        <v>27.843999999999998</v>
      </c>
    </row>
    <row r="5" spans="1:16" ht="13.8" thickBot="1" x14ac:dyDescent="0.3">
      <c r="A5" s="143"/>
      <c r="B5" s="159"/>
      <c r="C5" s="37" t="s">
        <v>27</v>
      </c>
      <c r="D5" s="37">
        <v>0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f t="shared" si="0"/>
        <v>0</v>
      </c>
    </row>
    <row r="6" spans="1:16" ht="13.8" thickBot="1" x14ac:dyDescent="0.3">
      <c r="A6" s="143"/>
      <c r="B6" s="159"/>
      <c r="C6" s="37" t="s">
        <v>28</v>
      </c>
      <c r="D6" s="37">
        <v>0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0</v>
      </c>
      <c r="M6" s="37">
        <v>0</v>
      </c>
      <c r="N6" s="37">
        <v>0</v>
      </c>
      <c r="O6" s="37">
        <v>0</v>
      </c>
      <c r="P6" s="37">
        <f t="shared" si="0"/>
        <v>0</v>
      </c>
    </row>
    <row r="7" spans="1:16" ht="13.8" thickBot="1" x14ac:dyDescent="0.3">
      <c r="A7" s="143"/>
      <c r="B7" s="159"/>
      <c r="C7" s="37" t="s">
        <v>29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f t="shared" si="0"/>
        <v>0</v>
      </c>
    </row>
    <row r="8" spans="1:16" ht="13.8" thickBot="1" x14ac:dyDescent="0.3">
      <c r="A8" s="143"/>
      <c r="B8" s="159"/>
      <c r="C8" s="37" t="s">
        <v>30</v>
      </c>
      <c r="D8" s="79">
        <v>0.155</v>
      </c>
      <c r="E8" s="79">
        <v>0.14000000000000001</v>
      </c>
      <c r="F8" s="79">
        <v>0.122</v>
      </c>
      <c r="G8" s="79">
        <v>7.6999999999999999E-2</v>
      </c>
      <c r="H8" s="79">
        <v>6.0000000000000001E-3</v>
      </c>
      <c r="I8" s="80"/>
      <c r="J8" s="80"/>
      <c r="K8" s="80"/>
      <c r="L8" s="79">
        <v>8.0000000000000002E-3</v>
      </c>
      <c r="M8" s="79">
        <v>8.1000000000000003E-2</v>
      </c>
      <c r="N8" s="79">
        <v>0.109</v>
      </c>
      <c r="O8" s="79">
        <v>0.13900000000000001</v>
      </c>
      <c r="P8" s="37">
        <f t="shared" si="0"/>
        <v>0.83699999999999997</v>
      </c>
    </row>
    <row r="9" spans="1:16" ht="13.8" thickBot="1" x14ac:dyDescent="0.3">
      <c r="A9" s="143"/>
      <c r="B9" s="159"/>
      <c r="C9" s="37" t="s">
        <v>31</v>
      </c>
      <c r="D9" s="37">
        <f>D4+D8</f>
        <v>5.3159999999999998</v>
      </c>
      <c r="E9" s="37">
        <f t="shared" ref="E9:O9" si="1">E4+E8</f>
        <v>4.7869999999999999</v>
      </c>
      <c r="F9" s="37">
        <f t="shared" si="1"/>
        <v>4.1829999999999998</v>
      </c>
      <c r="G9" s="37">
        <f t="shared" si="1"/>
        <v>2.629</v>
      </c>
      <c r="H9" s="37">
        <f t="shared" si="1"/>
        <v>0.219</v>
      </c>
      <c r="I9" s="37">
        <f t="shared" si="1"/>
        <v>0</v>
      </c>
      <c r="J9" s="37">
        <f t="shared" si="1"/>
        <v>0</v>
      </c>
      <c r="K9" s="37">
        <f t="shared" si="1"/>
        <v>0</v>
      </c>
      <c r="L9" s="37">
        <f t="shared" si="1"/>
        <v>0.27200000000000002</v>
      </c>
      <c r="M9" s="37">
        <f t="shared" si="1"/>
        <v>2.7669999999999999</v>
      </c>
      <c r="N9" s="37">
        <f t="shared" si="1"/>
        <v>3.742</v>
      </c>
      <c r="O9" s="37">
        <f t="shared" si="1"/>
        <v>4.766</v>
      </c>
      <c r="P9" s="37">
        <f t="shared" si="0"/>
        <v>28.680999999999997</v>
      </c>
    </row>
    <row r="10" spans="1:16" ht="13.8" thickBot="1" x14ac:dyDescent="0.3">
      <c r="A10" s="142" t="s">
        <v>51</v>
      </c>
      <c r="B10" s="151" t="s">
        <v>91</v>
      </c>
      <c r="C10" s="37" t="s">
        <v>26</v>
      </c>
      <c r="D10" s="36">
        <v>570.51800000000003</v>
      </c>
      <c r="E10" s="37">
        <v>491.67099999999999</v>
      </c>
      <c r="F10" s="37">
        <v>496.27199999999999</v>
      </c>
      <c r="G10" s="37">
        <v>289.291</v>
      </c>
      <c r="H10" s="37">
        <v>51.43</v>
      </c>
      <c r="I10" s="37">
        <v>0</v>
      </c>
      <c r="J10" s="37">
        <v>0</v>
      </c>
      <c r="K10" s="37">
        <v>0</v>
      </c>
      <c r="L10" s="37">
        <v>0</v>
      </c>
      <c r="M10" s="37">
        <v>302.84399999999999</v>
      </c>
      <c r="N10" s="37">
        <v>374</v>
      </c>
      <c r="O10" s="37">
        <v>511.90199999999999</v>
      </c>
      <c r="P10" s="37">
        <v>3087.9279999999999</v>
      </c>
    </row>
    <row r="11" spans="1:16" ht="13.8" thickBot="1" x14ac:dyDescent="0.3">
      <c r="A11" s="143"/>
      <c r="B11" s="159"/>
      <c r="C11" s="37" t="s">
        <v>27</v>
      </c>
      <c r="D11" s="37">
        <v>163.84399999999999</v>
      </c>
      <c r="E11" s="37">
        <v>153.273</v>
      </c>
      <c r="F11" s="37">
        <v>163.84399999999999</v>
      </c>
      <c r="G11" s="37">
        <v>158.55799999999999</v>
      </c>
      <c r="H11" s="37">
        <v>141.18</v>
      </c>
      <c r="I11" s="37">
        <v>132.13300000000001</v>
      </c>
      <c r="J11" s="37">
        <v>136.536</v>
      </c>
      <c r="K11" s="37">
        <v>136.536</v>
      </c>
      <c r="L11" s="37">
        <v>136.624</v>
      </c>
      <c r="M11" s="37">
        <v>163.84399999999999</v>
      </c>
      <c r="N11" s="37">
        <v>158.55799999999999</v>
      </c>
      <c r="O11" s="37">
        <v>163.84399999999999</v>
      </c>
      <c r="P11" s="37">
        <v>1808.7739999999999</v>
      </c>
    </row>
    <row r="12" spans="1:16" ht="13.8" thickBot="1" x14ac:dyDescent="0.3">
      <c r="A12" s="143"/>
      <c r="B12" s="159"/>
      <c r="C12" s="37" t="s">
        <v>28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7">
        <v>0</v>
      </c>
      <c r="P12" s="37">
        <v>0</v>
      </c>
    </row>
    <row r="13" spans="1:16" ht="13.8" thickBot="1" x14ac:dyDescent="0.3">
      <c r="A13" s="143"/>
      <c r="B13" s="159"/>
      <c r="C13" s="37" t="s">
        <v>29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7">
        <v>0</v>
      </c>
      <c r="P13" s="37">
        <v>0</v>
      </c>
    </row>
    <row r="14" spans="1:16" ht="13.8" thickBot="1" x14ac:dyDescent="0.3">
      <c r="A14" s="143"/>
      <c r="B14" s="159"/>
      <c r="C14" s="37" t="s">
        <v>30</v>
      </c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</row>
    <row r="15" spans="1:16" ht="13.8" thickBot="1" x14ac:dyDescent="0.3">
      <c r="A15" s="143"/>
      <c r="B15" s="159"/>
      <c r="C15" s="37" t="s">
        <v>31</v>
      </c>
      <c r="D15" s="36">
        <v>734.36199999999997</v>
      </c>
      <c r="E15" s="37">
        <v>644.94399999999996</v>
      </c>
      <c r="F15" s="37">
        <v>660.11599999999999</v>
      </c>
      <c r="G15" s="37">
        <v>447.84899999999999</v>
      </c>
      <c r="H15" s="37">
        <v>192.61</v>
      </c>
      <c r="I15" s="37">
        <v>132.13300000000001</v>
      </c>
      <c r="J15" s="37">
        <v>136.536</v>
      </c>
      <c r="K15" s="37">
        <v>136.536</v>
      </c>
      <c r="L15" s="37">
        <v>136.624</v>
      </c>
      <c r="M15" s="37">
        <v>466.68799999999999</v>
      </c>
      <c r="N15" s="36">
        <v>532.55799999999999</v>
      </c>
      <c r="O15" s="37">
        <v>675.74599999999998</v>
      </c>
      <c r="P15" s="37">
        <v>4896.7020000000002</v>
      </c>
    </row>
    <row r="16" spans="1:16" ht="13.8" thickBot="1" x14ac:dyDescent="0.3">
      <c r="A16" s="142" t="s">
        <v>34</v>
      </c>
      <c r="B16" s="151" t="s">
        <v>153</v>
      </c>
      <c r="C16" s="37" t="s">
        <v>26</v>
      </c>
      <c r="D16" s="37">
        <f>132.893+59.991</f>
        <v>192.88400000000001</v>
      </c>
      <c r="E16" s="37">
        <f>114.528+54.01</f>
        <v>168.53800000000001</v>
      </c>
      <c r="F16" s="37">
        <f>115.6+47.203</f>
        <v>162.803</v>
      </c>
      <c r="G16" s="37">
        <f>67.386+29.665</f>
        <v>97.050999999999988</v>
      </c>
      <c r="H16" s="37">
        <f>11.978+2.475</f>
        <v>14.452999999999999</v>
      </c>
      <c r="I16" s="37">
        <v>0</v>
      </c>
      <c r="J16" s="37">
        <v>0</v>
      </c>
      <c r="K16" s="37">
        <v>0</v>
      </c>
      <c r="L16" s="37">
        <v>0</v>
      </c>
      <c r="M16" s="37">
        <f>70.542+31.218</f>
        <v>101.76</v>
      </c>
      <c r="N16" s="37">
        <f>87.117+42.223</f>
        <v>129.34</v>
      </c>
      <c r="O16" s="37">
        <f>119.24+53.785</f>
        <v>173.02499999999998</v>
      </c>
      <c r="P16" s="37">
        <f>D16+E16+F16+G16+H16+I16+J16+K16+L16+M16+N16+O16</f>
        <v>1039.854</v>
      </c>
    </row>
    <row r="17" spans="1:16" ht="13.8" thickBot="1" x14ac:dyDescent="0.3">
      <c r="A17" s="143"/>
      <c r="B17" s="159"/>
      <c r="C17" s="37" t="s">
        <v>27</v>
      </c>
      <c r="D17" s="37">
        <v>15.337</v>
      </c>
      <c r="E17" s="37">
        <v>14.347</v>
      </c>
      <c r="F17" s="37">
        <v>15.337</v>
      </c>
      <c r="G17" s="37">
        <v>14.842000000000001</v>
      </c>
      <c r="H17" s="37">
        <v>15.337</v>
      </c>
      <c r="I17" s="37">
        <v>14.842000000000001</v>
      </c>
      <c r="J17" s="37">
        <v>15.337</v>
      </c>
      <c r="K17" s="37">
        <v>15.337</v>
      </c>
      <c r="L17" s="37">
        <v>14.842000000000001</v>
      </c>
      <c r="M17" s="37">
        <v>15.337</v>
      </c>
      <c r="N17" s="37">
        <v>14.842000000000001</v>
      </c>
      <c r="O17" s="37">
        <v>15.337</v>
      </c>
      <c r="P17" s="37">
        <f>D17+E17+F17+G17+H17+I17+J17+K17+L17+M17+N17+O17</f>
        <v>181.07400000000001</v>
      </c>
    </row>
    <row r="18" spans="1:16" ht="13.8" thickBot="1" x14ac:dyDescent="0.3">
      <c r="A18" s="143"/>
      <c r="B18" s="159"/>
      <c r="C18" s="37" t="s">
        <v>28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</row>
    <row r="19" spans="1:16" ht="13.8" thickBot="1" x14ac:dyDescent="0.3">
      <c r="A19" s="143"/>
      <c r="B19" s="159"/>
      <c r="C19" s="37" t="s">
        <v>29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</row>
    <row r="20" spans="1:16" ht="13.8" thickBot="1" x14ac:dyDescent="0.3">
      <c r="A20" s="143"/>
      <c r="B20" s="159"/>
      <c r="C20" s="37" t="s">
        <v>30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</row>
    <row r="21" spans="1:16" ht="13.8" thickBot="1" x14ac:dyDescent="0.3">
      <c r="A21" s="143"/>
      <c r="B21" s="159"/>
      <c r="C21" s="37" t="s">
        <v>31</v>
      </c>
      <c r="D21" s="37">
        <f>D16+D17</f>
        <v>208.221</v>
      </c>
      <c r="E21" s="37">
        <f t="shared" ref="E21:O21" si="2">E16+E17</f>
        <v>182.88500000000002</v>
      </c>
      <c r="F21" s="37">
        <f t="shared" si="2"/>
        <v>178.14</v>
      </c>
      <c r="G21" s="37">
        <f t="shared" si="2"/>
        <v>111.89299999999999</v>
      </c>
      <c r="H21" s="37">
        <f t="shared" si="2"/>
        <v>29.79</v>
      </c>
      <c r="I21" s="37">
        <f t="shared" si="2"/>
        <v>14.842000000000001</v>
      </c>
      <c r="J21" s="37">
        <f t="shared" si="2"/>
        <v>15.337</v>
      </c>
      <c r="K21" s="37">
        <f t="shared" si="2"/>
        <v>15.337</v>
      </c>
      <c r="L21" s="37">
        <f t="shared" si="2"/>
        <v>14.842000000000001</v>
      </c>
      <c r="M21" s="37">
        <f t="shared" si="2"/>
        <v>117.09700000000001</v>
      </c>
      <c r="N21" s="37">
        <f t="shared" si="2"/>
        <v>144.18200000000002</v>
      </c>
      <c r="O21" s="37">
        <f t="shared" si="2"/>
        <v>188.36199999999997</v>
      </c>
      <c r="P21" s="37">
        <f>P16+P17</f>
        <v>1220.9280000000001</v>
      </c>
    </row>
    <row r="22" spans="1:16" ht="13.8" thickBot="1" x14ac:dyDescent="0.3">
      <c r="A22" s="142" t="s">
        <v>39</v>
      </c>
      <c r="B22" s="151" t="s">
        <v>33</v>
      </c>
      <c r="C22" s="37" t="s">
        <v>26</v>
      </c>
      <c r="D22" s="79">
        <v>41.11</v>
      </c>
      <c r="E22" s="79">
        <v>36.914000000000001</v>
      </c>
      <c r="F22" s="79">
        <v>31.76</v>
      </c>
      <c r="G22" s="79">
        <v>19.027000000000001</v>
      </c>
      <c r="H22" s="79">
        <v>1.4550000000000001</v>
      </c>
      <c r="I22" s="80"/>
      <c r="J22" s="80"/>
      <c r="K22" s="80"/>
      <c r="L22" s="79">
        <v>1.796</v>
      </c>
      <c r="M22" s="79">
        <v>20.074000000000002</v>
      </c>
      <c r="N22" s="79">
        <v>28.207999999999998</v>
      </c>
      <c r="O22" s="79">
        <v>36.573</v>
      </c>
      <c r="P22" s="37">
        <f>D22+E22+F22+G22+H22+I22+J22+K22+L22+M22+N22+O22</f>
        <v>216.91700000000003</v>
      </c>
    </row>
    <row r="23" spans="1:16" ht="13.8" thickBot="1" x14ac:dyDescent="0.3">
      <c r="A23" s="143"/>
      <c r="B23" s="159"/>
      <c r="C23" s="37" t="s">
        <v>27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</row>
    <row r="24" spans="1:16" ht="13.8" thickBot="1" x14ac:dyDescent="0.3">
      <c r="A24" s="143"/>
      <c r="B24" s="159"/>
      <c r="C24" s="37" t="s">
        <v>28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</row>
    <row r="25" spans="1:16" ht="13.8" thickBot="1" x14ac:dyDescent="0.3">
      <c r="A25" s="143"/>
      <c r="B25" s="159"/>
      <c r="C25" s="37" t="s">
        <v>29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</row>
    <row r="26" spans="1:16" ht="13.8" thickBot="1" x14ac:dyDescent="0.3">
      <c r="A26" s="143"/>
      <c r="B26" s="159"/>
      <c r="C26" s="37" t="s">
        <v>30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</row>
    <row r="27" spans="1:16" ht="13.8" thickBot="1" x14ac:dyDescent="0.3">
      <c r="A27" s="143"/>
      <c r="B27" s="159"/>
      <c r="C27" s="37" t="s">
        <v>31</v>
      </c>
      <c r="D27" s="37">
        <f t="shared" ref="D27:O27" si="3">D22+D23</f>
        <v>41.11</v>
      </c>
      <c r="E27" s="37">
        <f t="shared" si="3"/>
        <v>36.914000000000001</v>
      </c>
      <c r="F27" s="37">
        <f t="shared" si="3"/>
        <v>31.76</v>
      </c>
      <c r="G27" s="37">
        <f t="shared" si="3"/>
        <v>19.027000000000001</v>
      </c>
      <c r="H27" s="37">
        <f t="shared" si="3"/>
        <v>1.4550000000000001</v>
      </c>
      <c r="I27" s="37">
        <f t="shared" si="3"/>
        <v>0</v>
      </c>
      <c r="J27" s="37">
        <f t="shared" si="3"/>
        <v>0</v>
      </c>
      <c r="K27" s="37">
        <f t="shared" si="3"/>
        <v>0</v>
      </c>
      <c r="L27" s="37">
        <f t="shared" si="3"/>
        <v>1.796</v>
      </c>
      <c r="M27" s="37">
        <f t="shared" si="3"/>
        <v>20.074000000000002</v>
      </c>
      <c r="N27" s="37">
        <f t="shared" si="3"/>
        <v>28.207999999999998</v>
      </c>
      <c r="O27" s="37">
        <f t="shared" si="3"/>
        <v>36.573</v>
      </c>
      <c r="P27" s="37">
        <f>P22+P23</f>
        <v>216.91700000000003</v>
      </c>
    </row>
    <row r="28" spans="1:16" ht="13.8" thickBot="1" x14ac:dyDescent="0.3">
      <c r="A28" s="142" t="s">
        <v>40</v>
      </c>
      <c r="B28" s="151" t="s">
        <v>35</v>
      </c>
      <c r="C28" s="37" t="s">
        <v>26</v>
      </c>
      <c r="D28" s="81">
        <v>213.15100000000001</v>
      </c>
      <c r="E28" s="81">
        <v>191.114</v>
      </c>
      <c r="F28" s="81">
        <v>162.96</v>
      </c>
      <c r="G28" s="81">
        <v>94.846999999999994</v>
      </c>
      <c r="H28" s="81">
        <v>6.8380000000000001</v>
      </c>
      <c r="I28" s="82"/>
      <c r="J28" s="82"/>
      <c r="K28" s="82"/>
      <c r="L28" s="81">
        <v>8.4269999999999996</v>
      </c>
      <c r="M28" s="81">
        <v>100.223</v>
      </c>
      <c r="N28" s="81">
        <v>144.13399999999999</v>
      </c>
      <c r="O28" s="81">
        <v>188.79400000000001</v>
      </c>
      <c r="P28" s="37">
        <f>D28+E28+F28+G28+H28+I28+J28+K28+L28+M28+N28+O28</f>
        <v>1110.4880000000001</v>
      </c>
    </row>
    <row r="29" spans="1:16" ht="13.8" thickBot="1" x14ac:dyDescent="0.3">
      <c r="A29" s="143"/>
      <c r="B29" s="159"/>
      <c r="C29" s="37" t="s">
        <v>27</v>
      </c>
      <c r="D29" s="81">
        <v>3.6909999999999998</v>
      </c>
      <c r="E29" s="81">
        <v>3.4540000000000002</v>
      </c>
      <c r="F29" s="81">
        <v>3.6909999999999998</v>
      </c>
      <c r="G29" s="81">
        <v>3.5739999999999998</v>
      </c>
      <c r="H29" s="81">
        <v>3.68</v>
      </c>
      <c r="I29" s="81">
        <v>3.5609999999999999</v>
      </c>
      <c r="J29" s="81">
        <v>3.6779999999999999</v>
      </c>
      <c r="K29" s="81">
        <v>3.6779999999999999</v>
      </c>
      <c r="L29" s="81">
        <v>3.5630000000000002</v>
      </c>
      <c r="M29" s="81">
        <v>3.6909999999999998</v>
      </c>
      <c r="N29" s="81">
        <v>3.5739999999999998</v>
      </c>
      <c r="O29" s="81">
        <v>3.6909999999999998</v>
      </c>
      <c r="P29" s="37">
        <f>D29+E29+F29+G29+H29+I29+J29+K29+L29+M29+N29+O29</f>
        <v>43.526000000000003</v>
      </c>
    </row>
    <row r="30" spans="1:16" ht="13.8" thickBot="1" x14ac:dyDescent="0.3">
      <c r="A30" s="143"/>
      <c r="B30" s="159"/>
      <c r="C30" s="37" t="s">
        <v>28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f>D30+E30+F30+G30+H30+I30+J30+K30+L30+M30+N30+O30</f>
        <v>0</v>
      </c>
    </row>
    <row r="31" spans="1:16" ht="13.8" thickBot="1" x14ac:dyDescent="0.3">
      <c r="A31" s="143"/>
      <c r="B31" s="159"/>
      <c r="C31" s="37" t="s">
        <v>29</v>
      </c>
      <c r="D31" s="83">
        <v>1000.68</v>
      </c>
      <c r="E31" s="81">
        <v>936.12</v>
      </c>
      <c r="F31" s="83">
        <v>1000.68</v>
      </c>
      <c r="G31" s="81">
        <v>968.4</v>
      </c>
      <c r="H31" s="83">
        <v>1558.68</v>
      </c>
      <c r="I31" s="83">
        <v>1508.4</v>
      </c>
      <c r="J31" s="83">
        <v>1558.68</v>
      </c>
      <c r="K31" s="83">
        <v>1558.68</v>
      </c>
      <c r="L31" s="83">
        <v>1508.4</v>
      </c>
      <c r="M31" s="83">
        <v>1558.68</v>
      </c>
      <c r="N31" s="81">
        <v>968.4</v>
      </c>
      <c r="O31" s="83">
        <v>1000.68</v>
      </c>
      <c r="P31" s="37">
        <f>D31+E31+F31+G31+H31+I31+J31+K31+L31+M31+N31+O31</f>
        <v>15126.480000000001</v>
      </c>
    </row>
    <row r="32" spans="1:16" ht="13.8" thickBot="1" x14ac:dyDescent="0.3">
      <c r="A32" s="143"/>
      <c r="B32" s="159"/>
      <c r="C32" s="37" t="s">
        <v>30</v>
      </c>
      <c r="D32" s="81">
        <v>118.333</v>
      </c>
      <c r="E32" s="81">
        <v>109.986</v>
      </c>
      <c r="F32" s="81">
        <v>114.01900000000001</v>
      </c>
      <c r="G32" s="81">
        <v>104.937</v>
      </c>
      <c r="H32" s="81">
        <v>156.446</v>
      </c>
      <c r="I32" s="81">
        <v>150.84</v>
      </c>
      <c r="J32" s="81">
        <v>155.86799999999999</v>
      </c>
      <c r="K32" s="81">
        <v>155.86799999999999</v>
      </c>
      <c r="L32" s="81">
        <v>151.55500000000001</v>
      </c>
      <c r="M32" s="81">
        <v>164.42599999999999</v>
      </c>
      <c r="N32" s="81">
        <v>109.17400000000001</v>
      </c>
      <c r="O32" s="81">
        <v>116.238</v>
      </c>
      <c r="P32" s="37">
        <f>D32+E32+F32+G32+H32+I32+J32+K32+L32+M32+N32+O32</f>
        <v>1607.69</v>
      </c>
    </row>
    <row r="33" spans="1:16" ht="13.8" thickBot="1" x14ac:dyDescent="0.3">
      <c r="A33" s="143"/>
      <c r="B33" s="159"/>
      <c r="C33" s="37" t="s">
        <v>31</v>
      </c>
      <c r="D33" s="73">
        <f>D28+D29+D30+D31+D32</f>
        <v>1335.855</v>
      </c>
      <c r="E33" s="37">
        <f t="shared" ref="E33:P33" si="4">E28+E29+E30+E31+E32</f>
        <v>1240.6740000000002</v>
      </c>
      <c r="F33" s="37">
        <f t="shared" si="4"/>
        <v>1281.3499999999999</v>
      </c>
      <c r="G33" s="37">
        <f t="shared" si="4"/>
        <v>1171.7579999999998</v>
      </c>
      <c r="H33" s="37">
        <f t="shared" si="4"/>
        <v>1725.644</v>
      </c>
      <c r="I33" s="37">
        <f t="shared" si="4"/>
        <v>1662.8009999999999</v>
      </c>
      <c r="J33" s="37">
        <f t="shared" si="4"/>
        <v>1718.2260000000001</v>
      </c>
      <c r="K33" s="37">
        <f t="shared" si="4"/>
        <v>1718.2260000000001</v>
      </c>
      <c r="L33" s="37">
        <f t="shared" si="4"/>
        <v>1671.9450000000002</v>
      </c>
      <c r="M33" s="37">
        <f t="shared" si="4"/>
        <v>1827.02</v>
      </c>
      <c r="N33" s="37">
        <f t="shared" si="4"/>
        <v>1225.2819999999999</v>
      </c>
      <c r="O33" s="37">
        <f t="shared" si="4"/>
        <v>1309.403</v>
      </c>
      <c r="P33" s="37">
        <f t="shared" si="4"/>
        <v>17888.184000000001</v>
      </c>
    </row>
    <row r="34" spans="1:16" ht="13.8" thickBot="1" x14ac:dyDescent="0.3">
      <c r="A34" s="138" t="s">
        <v>36</v>
      </c>
      <c r="B34" s="139"/>
      <c r="C34" s="37" t="s">
        <v>26</v>
      </c>
      <c r="D34" s="73">
        <f>D4+D10+D16+D22+D28</f>
        <v>1022.8240000000001</v>
      </c>
      <c r="E34" s="37">
        <f t="shared" ref="E34:N34" si="5">E4+E10+E16+E22+E28</f>
        <v>892.88400000000001</v>
      </c>
      <c r="F34" s="47">
        <f t="shared" si="5"/>
        <v>857.85599999999999</v>
      </c>
      <c r="G34" s="37">
        <f t="shared" si="5"/>
        <v>502.76799999999997</v>
      </c>
      <c r="H34" s="37">
        <f t="shared" si="5"/>
        <v>74.388999999999996</v>
      </c>
      <c r="I34" s="37">
        <f t="shared" si="5"/>
        <v>0</v>
      </c>
      <c r="J34" s="37">
        <f t="shared" si="5"/>
        <v>0</v>
      </c>
      <c r="K34" s="37">
        <f t="shared" si="5"/>
        <v>0</v>
      </c>
      <c r="L34" s="37">
        <f t="shared" si="5"/>
        <v>10.487</v>
      </c>
      <c r="M34" s="37">
        <f t="shared" si="5"/>
        <v>527.58699999999999</v>
      </c>
      <c r="N34" s="37">
        <f t="shared" si="5"/>
        <v>679.31499999999994</v>
      </c>
      <c r="O34" s="73">
        <f>O4+O10+O16+O22+O28</f>
        <v>914.92099999999994</v>
      </c>
      <c r="P34" s="37">
        <f>P4+P10+P16+P22+P28</f>
        <v>5483.0310000000009</v>
      </c>
    </row>
    <row r="35" spans="1:16" ht="13.8" thickBot="1" x14ac:dyDescent="0.3">
      <c r="A35" s="140"/>
      <c r="B35" s="141"/>
      <c r="C35" s="37" t="s">
        <v>27</v>
      </c>
      <c r="D35" s="37">
        <f t="shared" ref="D35:P39" si="6">D5+D11+D17+D23+D29</f>
        <v>182.87199999999999</v>
      </c>
      <c r="E35" s="37">
        <f t="shared" si="6"/>
        <v>171.07400000000001</v>
      </c>
      <c r="F35" s="37">
        <f t="shared" si="6"/>
        <v>182.87199999999999</v>
      </c>
      <c r="G35" s="37">
        <f t="shared" si="6"/>
        <v>176.97400000000002</v>
      </c>
      <c r="H35" s="37">
        <f t="shared" si="6"/>
        <v>160.197</v>
      </c>
      <c r="I35" s="37">
        <f t="shared" si="6"/>
        <v>150.53600000000003</v>
      </c>
      <c r="J35" s="37">
        <f t="shared" si="6"/>
        <v>155.55099999999999</v>
      </c>
      <c r="K35" s="37">
        <f t="shared" si="6"/>
        <v>155.55099999999999</v>
      </c>
      <c r="L35" s="37">
        <f t="shared" si="6"/>
        <v>155.029</v>
      </c>
      <c r="M35" s="37">
        <f t="shared" si="6"/>
        <v>182.87199999999999</v>
      </c>
      <c r="N35" s="37">
        <f t="shared" si="6"/>
        <v>176.97400000000002</v>
      </c>
      <c r="O35" s="37">
        <f t="shared" si="6"/>
        <v>182.87199999999999</v>
      </c>
      <c r="P35" s="37">
        <f>P5+P11+P17+P23+P29</f>
        <v>2033.374</v>
      </c>
    </row>
    <row r="36" spans="1:16" ht="13.8" thickBot="1" x14ac:dyDescent="0.3">
      <c r="A36" s="140"/>
      <c r="B36" s="141"/>
      <c r="C36" s="37" t="s">
        <v>28</v>
      </c>
      <c r="D36" s="37">
        <f t="shared" si="6"/>
        <v>0</v>
      </c>
      <c r="E36" s="37">
        <f t="shared" si="6"/>
        <v>0</v>
      </c>
      <c r="F36" s="37">
        <f t="shared" si="6"/>
        <v>0</v>
      </c>
      <c r="G36" s="37">
        <f t="shared" si="6"/>
        <v>0</v>
      </c>
      <c r="H36" s="37">
        <f t="shared" si="6"/>
        <v>0</v>
      </c>
      <c r="I36" s="37">
        <f t="shared" si="6"/>
        <v>0</v>
      </c>
      <c r="J36" s="37">
        <f t="shared" si="6"/>
        <v>0</v>
      </c>
      <c r="K36" s="37">
        <f t="shared" si="6"/>
        <v>0</v>
      </c>
      <c r="L36" s="37">
        <f t="shared" si="6"/>
        <v>0</v>
      </c>
      <c r="M36" s="37">
        <f t="shared" si="6"/>
        <v>0</v>
      </c>
      <c r="N36" s="37">
        <f t="shared" si="6"/>
        <v>0</v>
      </c>
      <c r="O36" s="37">
        <f t="shared" si="6"/>
        <v>0</v>
      </c>
      <c r="P36" s="37">
        <f>P6+P12+P18+P24+P30</f>
        <v>0</v>
      </c>
    </row>
    <row r="37" spans="1:16" ht="13.8" thickBot="1" x14ac:dyDescent="0.3">
      <c r="A37" s="140"/>
      <c r="B37" s="141"/>
      <c r="C37" s="37" t="s">
        <v>29</v>
      </c>
      <c r="D37" s="37">
        <f t="shared" si="6"/>
        <v>1000.68</v>
      </c>
      <c r="E37" s="37">
        <f t="shared" si="6"/>
        <v>936.12</v>
      </c>
      <c r="F37" s="37">
        <f t="shared" si="6"/>
        <v>1000.68</v>
      </c>
      <c r="G37" s="37">
        <f t="shared" si="6"/>
        <v>968.4</v>
      </c>
      <c r="H37" s="37">
        <f t="shared" si="6"/>
        <v>1558.68</v>
      </c>
      <c r="I37" s="37">
        <f t="shared" si="6"/>
        <v>1508.4</v>
      </c>
      <c r="J37" s="37">
        <f t="shared" si="6"/>
        <v>1558.68</v>
      </c>
      <c r="K37" s="37">
        <f t="shared" si="6"/>
        <v>1558.68</v>
      </c>
      <c r="L37" s="37">
        <f t="shared" si="6"/>
        <v>1508.4</v>
      </c>
      <c r="M37" s="37">
        <f t="shared" si="6"/>
        <v>1558.68</v>
      </c>
      <c r="N37" s="37">
        <f t="shared" si="6"/>
        <v>968.4</v>
      </c>
      <c r="O37" s="37">
        <f t="shared" si="6"/>
        <v>1000.68</v>
      </c>
      <c r="P37" s="37">
        <f>P7+P13+P19+P25+P31</f>
        <v>15126.480000000001</v>
      </c>
    </row>
    <row r="38" spans="1:16" ht="13.8" thickBot="1" x14ac:dyDescent="0.3">
      <c r="A38" s="140"/>
      <c r="B38" s="141"/>
      <c r="C38" s="37" t="s">
        <v>30</v>
      </c>
      <c r="D38" s="37">
        <f t="shared" si="6"/>
        <v>118.488</v>
      </c>
      <c r="E38" s="37">
        <f t="shared" si="6"/>
        <v>110.126</v>
      </c>
      <c r="F38" s="37">
        <f t="shared" si="6"/>
        <v>114.14100000000001</v>
      </c>
      <c r="G38" s="37">
        <f t="shared" si="6"/>
        <v>105.014</v>
      </c>
      <c r="H38" s="37">
        <f t="shared" si="6"/>
        <v>156.452</v>
      </c>
      <c r="I38" s="37">
        <f t="shared" si="6"/>
        <v>150.84</v>
      </c>
      <c r="J38" s="37">
        <f t="shared" si="6"/>
        <v>155.86799999999999</v>
      </c>
      <c r="K38" s="37">
        <f t="shared" si="6"/>
        <v>155.86799999999999</v>
      </c>
      <c r="L38" s="37">
        <f t="shared" si="6"/>
        <v>151.56300000000002</v>
      </c>
      <c r="M38" s="37">
        <f t="shared" si="6"/>
        <v>164.50699999999998</v>
      </c>
      <c r="N38" s="37">
        <f t="shared" si="6"/>
        <v>109.283</v>
      </c>
      <c r="O38" s="37">
        <f t="shared" si="6"/>
        <v>116.377</v>
      </c>
      <c r="P38" s="37">
        <f>P8+P14+P20+P26+P32</f>
        <v>1608.527</v>
      </c>
    </row>
    <row r="39" spans="1:16" ht="13.8" thickBot="1" x14ac:dyDescent="0.3">
      <c r="A39" s="140"/>
      <c r="B39" s="141"/>
      <c r="C39" s="37" t="s">
        <v>31</v>
      </c>
      <c r="D39" s="73">
        <f>D9+D15+D21+D27+D33</f>
        <v>2324.864</v>
      </c>
      <c r="E39" s="37">
        <f t="shared" si="6"/>
        <v>2110.2040000000002</v>
      </c>
      <c r="F39" s="47">
        <f t="shared" si="6"/>
        <v>2155.549</v>
      </c>
      <c r="G39" s="37">
        <f t="shared" si="6"/>
        <v>1753.1559999999999</v>
      </c>
      <c r="H39" s="37">
        <f t="shared" si="6"/>
        <v>1949.7180000000001</v>
      </c>
      <c r="I39" s="37">
        <f t="shared" si="6"/>
        <v>1809.7759999999998</v>
      </c>
      <c r="J39" s="37">
        <f t="shared" si="6"/>
        <v>1870.0990000000002</v>
      </c>
      <c r="K39" s="37">
        <f t="shared" si="6"/>
        <v>1870.0990000000002</v>
      </c>
      <c r="L39" s="37">
        <f t="shared" si="6"/>
        <v>1825.4790000000003</v>
      </c>
      <c r="M39" s="37">
        <f t="shared" si="6"/>
        <v>2433.6459999999997</v>
      </c>
      <c r="N39" s="37">
        <f t="shared" si="6"/>
        <v>1933.9719999999998</v>
      </c>
      <c r="O39" s="37">
        <f t="shared" si="6"/>
        <v>2214.85</v>
      </c>
      <c r="P39" s="37">
        <f t="shared" si="6"/>
        <v>24251.412</v>
      </c>
    </row>
    <row r="42" spans="1:16" ht="13.8" thickBot="1" x14ac:dyDescent="0.3"/>
    <row r="43" spans="1:16" ht="13.8" thickBot="1" x14ac:dyDescent="0.3">
      <c r="A43" s="163" t="s">
        <v>49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5"/>
    </row>
    <row r="44" spans="1:16" ht="13.8" thickBot="1" x14ac:dyDescent="0.3">
      <c r="A44" s="179" t="s">
        <v>42</v>
      </c>
      <c r="B44" s="181" t="s">
        <v>120</v>
      </c>
      <c r="C44" s="151"/>
      <c r="D44" s="153" t="s">
        <v>115</v>
      </c>
      <c r="E44" s="154"/>
      <c r="F44" s="154"/>
      <c r="G44" s="154"/>
      <c r="H44" s="154"/>
      <c r="I44" s="154"/>
      <c r="J44" s="154"/>
      <c r="K44" s="154"/>
      <c r="L44" s="154"/>
      <c r="M44" s="154"/>
      <c r="N44" s="154"/>
      <c r="O44" s="154"/>
      <c r="P44" s="155"/>
    </row>
    <row r="45" spans="1:16" ht="13.8" thickBot="1" x14ac:dyDescent="0.3">
      <c r="A45" s="180"/>
      <c r="B45" s="182"/>
      <c r="C45" s="152"/>
      <c r="D45" s="36" t="s">
        <v>10</v>
      </c>
      <c r="E45" s="37" t="s">
        <v>11</v>
      </c>
      <c r="F45" s="35" t="s">
        <v>12</v>
      </c>
      <c r="G45" s="36" t="s">
        <v>13</v>
      </c>
      <c r="H45" s="35" t="s">
        <v>14</v>
      </c>
      <c r="I45" s="35" t="s">
        <v>15</v>
      </c>
      <c r="J45" s="35" t="s">
        <v>16</v>
      </c>
      <c r="K45" s="36" t="s">
        <v>17</v>
      </c>
      <c r="L45" s="37" t="s">
        <v>18</v>
      </c>
      <c r="M45" s="41" t="s">
        <v>19</v>
      </c>
      <c r="N45" s="36" t="s">
        <v>20</v>
      </c>
      <c r="O45" s="41" t="s">
        <v>21</v>
      </c>
      <c r="P45" s="35" t="s">
        <v>22</v>
      </c>
    </row>
    <row r="46" spans="1:16" ht="13.8" thickBot="1" x14ac:dyDescent="0.3">
      <c r="A46" s="142">
        <v>1</v>
      </c>
      <c r="B46" s="156" t="s">
        <v>134</v>
      </c>
      <c r="C46" s="37" t="s">
        <v>26</v>
      </c>
      <c r="D46" s="84">
        <f>D4+D22</f>
        <v>46.271000000000001</v>
      </c>
      <c r="E46" s="37">
        <f t="shared" ref="E46:P46" si="7">E4+E22</f>
        <v>41.561</v>
      </c>
      <c r="F46" s="35">
        <f t="shared" si="7"/>
        <v>35.820999999999998</v>
      </c>
      <c r="G46" s="36">
        <f t="shared" si="7"/>
        <v>21.579000000000001</v>
      </c>
      <c r="H46" s="35">
        <f t="shared" si="7"/>
        <v>1.6680000000000001</v>
      </c>
      <c r="I46" s="35">
        <f t="shared" si="7"/>
        <v>0</v>
      </c>
      <c r="J46" s="35">
        <f t="shared" si="7"/>
        <v>0</v>
      </c>
      <c r="K46" s="36">
        <f t="shared" si="7"/>
        <v>0</v>
      </c>
      <c r="L46" s="37">
        <f t="shared" si="7"/>
        <v>2.06</v>
      </c>
      <c r="M46" s="41">
        <f t="shared" si="7"/>
        <v>22.76</v>
      </c>
      <c r="N46" s="36">
        <f t="shared" si="7"/>
        <v>31.840999999999998</v>
      </c>
      <c r="O46" s="41">
        <f t="shared" si="7"/>
        <v>41.2</v>
      </c>
      <c r="P46" s="35">
        <f t="shared" si="7"/>
        <v>244.76100000000002</v>
      </c>
    </row>
    <row r="47" spans="1:16" ht="13.8" thickBot="1" x14ac:dyDescent="0.3">
      <c r="A47" s="143"/>
      <c r="B47" s="157"/>
      <c r="C47" s="37" t="s">
        <v>27</v>
      </c>
      <c r="D47" s="36">
        <f t="shared" ref="D47:P47" si="8">D5+D23</f>
        <v>0</v>
      </c>
      <c r="E47" s="37">
        <f t="shared" si="8"/>
        <v>0</v>
      </c>
      <c r="F47" s="35">
        <f t="shared" si="8"/>
        <v>0</v>
      </c>
      <c r="G47" s="36">
        <f t="shared" si="8"/>
        <v>0</v>
      </c>
      <c r="H47" s="35">
        <f t="shared" si="8"/>
        <v>0</v>
      </c>
      <c r="I47" s="35">
        <f t="shared" si="8"/>
        <v>0</v>
      </c>
      <c r="J47" s="35">
        <f t="shared" si="8"/>
        <v>0</v>
      </c>
      <c r="K47" s="36">
        <f t="shared" si="8"/>
        <v>0</v>
      </c>
      <c r="L47" s="37">
        <f t="shared" si="8"/>
        <v>0</v>
      </c>
      <c r="M47" s="41">
        <f t="shared" si="8"/>
        <v>0</v>
      </c>
      <c r="N47" s="36">
        <f t="shared" si="8"/>
        <v>0</v>
      </c>
      <c r="O47" s="41">
        <f t="shared" si="8"/>
        <v>0</v>
      </c>
      <c r="P47" s="35">
        <f t="shared" si="8"/>
        <v>0</v>
      </c>
    </row>
    <row r="48" spans="1:16" ht="13.8" thickBot="1" x14ac:dyDescent="0.3">
      <c r="A48" s="143"/>
      <c r="B48" s="157"/>
      <c r="C48" s="37" t="s">
        <v>28</v>
      </c>
      <c r="D48" s="36">
        <f t="shared" ref="D48:P48" si="9">D6+D24</f>
        <v>0</v>
      </c>
      <c r="E48" s="37">
        <f t="shared" si="9"/>
        <v>0</v>
      </c>
      <c r="F48" s="35">
        <f t="shared" si="9"/>
        <v>0</v>
      </c>
      <c r="G48" s="36">
        <f t="shared" si="9"/>
        <v>0</v>
      </c>
      <c r="H48" s="35">
        <f t="shared" si="9"/>
        <v>0</v>
      </c>
      <c r="I48" s="35">
        <f t="shared" si="9"/>
        <v>0</v>
      </c>
      <c r="J48" s="35">
        <f t="shared" si="9"/>
        <v>0</v>
      </c>
      <c r="K48" s="36">
        <f t="shared" si="9"/>
        <v>0</v>
      </c>
      <c r="L48" s="37">
        <f t="shared" si="9"/>
        <v>0</v>
      </c>
      <c r="M48" s="41">
        <f t="shared" si="9"/>
        <v>0</v>
      </c>
      <c r="N48" s="36">
        <f t="shared" si="9"/>
        <v>0</v>
      </c>
      <c r="O48" s="41">
        <f t="shared" si="9"/>
        <v>0</v>
      </c>
      <c r="P48" s="35">
        <f t="shared" si="9"/>
        <v>0</v>
      </c>
    </row>
    <row r="49" spans="1:16" ht="13.8" thickBot="1" x14ac:dyDescent="0.3">
      <c r="A49" s="143"/>
      <c r="B49" s="157"/>
      <c r="C49" s="37" t="s">
        <v>29</v>
      </c>
      <c r="D49" s="36">
        <f t="shared" ref="D49:P49" si="10">D7+D25</f>
        <v>0</v>
      </c>
      <c r="E49" s="37">
        <f t="shared" si="10"/>
        <v>0</v>
      </c>
      <c r="F49" s="35">
        <f t="shared" si="10"/>
        <v>0</v>
      </c>
      <c r="G49" s="36">
        <f t="shared" si="10"/>
        <v>0</v>
      </c>
      <c r="H49" s="35">
        <f t="shared" si="10"/>
        <v>0</v>
      </c>
      <c r="I49" s="35">
        <f t="shared" si="10"/>
        <v>0</v>
      </c>
      <c r="J49" s="35">
        <f t="shared" si="10"/>
        <v>0</v>
      </c>
      <c r="K49" s="36">
        <f t="shared" si="10"/>
        <v>0</v>
      </c>
      <c r="L49" s="37">
        <f t="shared" si="10"/>
        <v>0</v>
      </c>
      <c r="M49" s="41">
        <f t="shared" si="10"/>
        <v>0</v>
      </c>
      <c r="N49" s="36">
        <f t="shared" si="10"/>
        <v>0</v>
      </c>
      <c r="O49" s="41">
        <f t="shared" si="10"/>
        <v>0</v>
      </c>
      <c r="P49" s="35">
        <f t="shared" si="10"/>
        <v>0</v>
      </c>
    </row>
    <row r="50" spans="1:16" ht="13.8" thickBot="1" x14ac:dyDescent="0.3">
      <c r="A50" s="143"/>
      <c r="B50" s="157"/>
      <c r="C50" s="37" t="s">
        <v>30</v>
      </c>
      <c r="D50" s="36">
        <f t="shared" ref="D50:P50" si="11">D8+D26</f>
        <v>0.155</v>
      </c>
      <c r="E50" s="37">
        <f t="shared" si="11"/>
        <v>0.14000000000000001</v>
      </c>
      <c r="F50" s="35">
        <f t="shared" si="11"/>
        <v>0.122</v>
      </c>
      <c r="G50" s="36">
        <f t="shared" si="11"/>
        <v>7.6999999999999999E-2</v>
      </c>
      <c r="H50" s="35">
        <f t="shared" si="11"/>
        <v>6.0000000000000001E-3</v>
      </c>
      <c r="I50" s="35">
        <f t="shared" si="11"/>
        <v>0</v>
      </c>
      <c r="J50" s="35">
        <f t="shared" si="11"/>
        <v>0</v>
      </c>
      <c r="K50" s="36">
        <f t="shared" si="11"/>
        <v>0</v>
      </c>
      <c r="L50" s="37">
        <f t="shared" si="11"/>
        <v>8.0000000000000002E-3</v>
      </c>
      <c r="M50" s="41">
        <f t="shared" si="11"/>
        <v>8.1000000000000003E-2</v>
      </c>
      <c r="N50" s="36">
        <f t="shared" si="11"/>
        <v>0.109</v>
      </c>
      <c r="O50" s="41">
        <f t="shared" si="11"/>
        <v>0.13900000000000001</v>
      </c>
      <c r="P50" s="35">
        <f t="shared" si="11"/>
        <v>0.83699999999999997</v>
      </c>
    </row>
    <row r="51" spans="1:16" ht="13.8" thickBot="1" x14ac:dyDescent="0.3">
      <c r="A51" s="144"/>
      <c r="B51" s="158"/>
      <c r="C51" s="37" t="s">
        <v>31</v>
      </c>
      <c r="D51" s="36">
        <f t="shared" ref="D51:P51" si="12">D9+D27</f>
        <v>46.426000000000002</v>
      </c>
      <c r="E51" s="37">
        <f t="shared" si="12"/>
        <v>41.701000000000001</v>
      </c>
      <c r="F51" s="35">
        <f t="shared" si="12"/>
        <v>35.942999999999998</v>
      </c>
      <c r="G51" s="36">
        <f t="shared" si="12"/>
        <v>21.656000000000002</v>
      </c>
      <c r="H51" s="35">
        <f t="shared" si="12"/>
        <v>1.6740000000000002</v>
      </c>
      <c r="I51" s="35">
        <f t="shared" si="12"/>
        <v>0</v>
      </c>
      <c r="J51" s="35">
        <f t="shared" si="12"/>
        <v>0</v>
      </c>
      <c r="K51" s="36">
        <f t="shared" si="12"/>
        <v>0</v>
      </c>
      <c r="L51" s="37">
        <f t="shared" si="12"/>
        <v>2.0680000000000001</v>
      </c>
      <c r="M51" s="41">
        <f t="shared" si="12"/>
        <v>22.841000000000001</v>
      </c>
      <c r="N51" s="36">
        <f t="shared" si="12"/>
        <v>31.95</v>
      </c>
      <c r="O51" s="41">
        <f t="shared" si="12"/>
        <v>41.338999999999999</v>
      </c>
      <c r="P51" s="35">
        <f t="shared" si="12"/>
        <v>245.59800000000001</v>
      </c>
    </row>
    <row r="52" spans="1:16" ht="13.8" thickBot="1" x14ac:dyDescent="0.3">
      <c r="A52" s="142">
        <v>2</v>
      </c>
      <c r="B52" s="151" t="s">
        <v>125</v>
      </c>
      <c r="C52" s="37" t="s">
        <v>26</v>
      </c>
      <c r="D52" s="58">
        <f>D10+D16</f>
        <v>763.40200000000004</v>
      </c>
      <c r="E52" s="37">
        <f t="shared" ref="E52:P52" si="13">E10+E16</f>
        <v>660.20900000000006</v>
      </c>
      <c r="F52" s="37">
        <f t="shared" si="13"/>
        <v>659.07500000000005</v>
      </c>
      <c r="G52" s="58">
        <f t="shared" si="13"/>
        <v>386.34199999999998</v>
      </c>
      <c r="H52" s="37">
        <f t="shared" si="13"/>
        <v>65.882999999999996</v>
      </c>
      <c r="I52" s="37">
        <f t="shared" si="13"/>
        <v>0</v>
      </c>
      <c r="J52" s="37">
        <f t="shared" si="13"/>
        <v>0</v>
      </c>
      <c r="K52" s="58">
        <f t="shared" si="13"/>
        <v>0</v>
      </c>
      <c r="L52" s="37">
        <f t="shared" si="13"/>
        <v>0</v>
      </c>
      <c r="M52" s="37">
        <f t="shared" si="13"/>
        <v>404.60399999999998</v>
      </c>
      <c r="N52" s="58">
        <f t="shared" si="13"/>
        <v>503.34000000000003</v>
      </c>
      <c r="O52" s="37">
        <f t="shared" si="13"/>
        <v>684.92699999999991</v>
      </c>
      <c r="P52" s="37">
        <f t="shared" si="13"/>
        <v>4127.7820000000002</v>
      </c>
    </row>
    <row r="53" spans="1:16" ht="13.8" thickBot="1" x14ac:dyDescent="0.3">
      <c r="A53" s="143"/>
      <c r="B53" s="159"/>
      <c r="C53" s="37" t="s">
        <v>27</v>
      </c>
      <c r="D53" s="58">
        <f t="shared" ref="D53:O53" si="14">D11+D17</f>
        <v>179.18099999999998</v>
      </c>
      <c r="E53" s="37">
        <f t="shared" si="14"/>
        <v>167.62</v>
      </c>
      <c r="F53" s="37">
        <f t="shared" si="14"/>
        <v>179.18099999999998</v>
      </c>
      <c r="G53" s="58">
        <f t="shared" si="14"/>
        <v>173.4</v>
      </c>
      <c r="H53" s="37">
        <f t="shared" si="14"/>
        <v>156.517</v>
      </c>
      <c r="I53" s="37">
        <f t="shared" si="14"/>
        <v>146.97500000000002</v>
      </c>
      <c r="J53" s="37">
        <f t="shared" si="14"/>
        <v>151.87299999999999</v>
      </c>
      <c r="K53" s="58">
        <f t="shared" si="14"/>
        <v>151.87299999999999</v>
      </c>
      <c r="L53" s="37">
        <f t="shared" si="14"/>
        <v>151.46600000000001</v>
      </c>
      <c r="M53" s="37">
        <f t="shared" si="14"/>
        <v>179.18099999999998</v>
      </c>
      <c r="N53" s="58">
        <f t="shared" si="14"/>
        <v>173.4</v>
      </c>
      <c r="O53" s="37">
        <f t="shared" si="14"/>
        <v>179.18099999999998</v>
      </c>
      <c r="P53" s="37">
        <f>P11+P17</f>
        <v>1989.848</v>
      </c>
    </row>
    <row r="54" spans="1:16" ht="13.8" thickBot="1" x14ac:dyDescent="0.3">
      <c r="A54" s="143"/>
      <c r="B54" s="159"/>
      <c r="C54" s="37" t="s">
        <v>28</v>
      </c>
      <c r="D54" s="58">
        <f t="shared" ref="D54:P54" si="15">D12+D18</f>
        <v>0</v>
      </c>
      <c r="E54" s="37">
        <f t="shared" si="15"/>
        <v>0</v>
      </c>
      <c r="F54" s="37">
        <f t="shared" si="15"/>
        <v>0</v>
      </c>
      <c r="G54" s="58">
        <f t="shared" si="15"/>
        <v>0</v>
      </c>
      <c r="H54" s="37">
        <f t="shared" si="15"/>
        <v>0</v>
      </c>
      <c r="I54" s="37">
        <f t="shared" si="15"/>
        <v>0</v>
      </c>
      <c r="J54" s="37">
        <f t="shared" si="15"/>
        <v>0</v>
      </c>
      <c r="K54" s="58">
        <f t="shared" si="15"/>
        <v>0</v>
      </c>
      <c r="L54" s="37">
        <f t="shared" si="15"/>
        <v>0</v>
      </c>
      <c r="M54" s="37">
        <f t="shared" si="15"/>
        <v>0</v>
      </c>
      <c r="N54" s="58">
        <f t="shared" si="15"/>
        <v>0</v>
      </c>
      <c r="O54" s="37">
        <f t="shared" si="15"/>
        <v>0</v>
      </c>
      <c r="P54" s="37">
        <f t="shared" si="15"/>
        <v>0</v>
      </c>
    </row>
    <row r="55" spans="1:16" ht="13.8" thickBot="1" x14ac:dyDescent="0.3">
      <c r="A55" s="143"/>
      <c r="B55" s="159"/>
      <c r="C55" s="37" t="s">
        <v>29</v>
      </c>
      <c r="D55" s="58">
        <f t="shared" ref="D55:P55" si="16">D13+D19</f>
        <v>0</v>
      </c>
      <c r="E55" s="37">
        <f t="shared" si="16"/>
        <v>0</v>
      </c>
      <c r="F55" s="37">
        <f t="shared" si="16"/>
        <v>0</v>
      </c>
      <c r="G55" s="58">
        <f t="shared" si="16"/>
        <v>0</v>
      </c>
      <c r="H55" s="37">
        <f t="shared" si="16"/>
        <v>0</v>
      </c>
      <c r="I55" s="37">
        <f t="shared" si="16"/>
        <v>0</v>
      </c>
      <c r="J55" s="37">
        <f t="shared" si="16"/>
        <v>0</v>
      </c>
      <c r="K55" s="58">
        <f t="shared" si="16"/>
        <v>0</v>
      </c>
      <c r="L55" s="37">
        <f t="shared" si="16"/>
        <v>0</v>
      </c>
      <c r="M55" s="37">
        <f t="shared" si="16"/>
        <v>0</v>
      </c>
      <c r="N55" s="58">
        <f t="shared" si="16"/>
        <v>0</v>
      </c>
      <c r="O55" s="37">
        <f t="shared" si="16"/>
        <v>0</v>
      </c>
      <c r="P55" s="37">
        <f t="shared" si="16"/>
        <v>0</v>
      </c>
    </row>
    <row r="56" spans="1:16" ht="13.8" thickBot="1" x14ac:dyDescent="0.3">
      <c r="A56" s="143"/>
      <c r="B56" s="159"/>
      <c r="C56" s="37" t="s">
        <v>30</v>
      </c>
      <c r="D56" s="58">
        <f t="shared" ref="D56:P56" si="17">D14+D20</f>
        <v>0</v>
      </c>
      <c r="E56" s="37">
        <f t="shared" si="17"/>
        <v>0</v>
      </c>
      <c r="F56" s="37">
        <f t="shared" si="17"/>
        <v>0</v>
      </c>
      <c r="G56" s="58">
        <f t="shared" si="17"/>
        <v>0</v>
      </c>
      <c r="H56" s="37">
        <f t="shared" si="17"/>
        <v>0</v>
      </c>
      <c r="I56" s="37">
        <f t="shared" si="17"/>
        <v>0</v>
      </c>
      <c r="J56" s="37">
        <f t="shared" si="17"/>
        <v>0</v>
      </c>
      <c r="K56" s="58">
        <f t="shared" si="17"/>
        <v>0</v>
      </c>
      <c r="L56" s="37">
        <f t="shared" si="17"/>
        <v>0</v>
      </c>
      <c r="M56" s="37">
        <f t="shared" si="17"/>
        <v>0</v>
      </c>
      <c r="N56" s="58">
        <f t="shared" si="17"/>
        <v>0</v>
      </c>
      <c r="O56" s="37">
        <f t="shared" si="17"/>
        <v>0</v>
      </c>
      <c r="P56" s="37">
        <f t="shared" si="17"/>
        <v>0</v>
      </c>
    </row>
    <row r="57" spans="1:16" ht="13.8" thickBot="1" x14ac:dyDescent="0.3">
      <c r="A57" s="144"/>
      <c r="B57" s="152"/>
      <c r="C57" s="37" t="s">
        <v>31</v>
      </c>
      <c r="D57" s="58">
        <f t="shared" ref="D57:P57" si="18">D15+D21</f>
        <v>942.58299999999997</v>
      </c>
      <c r="E57" s="37">
        <f t="shared" si="18"/>
        <v>827.82899999999995</v>
      </c>
      <c r="F57" s="37">
        <f t="shared" si="18"/>
        <v>838.25599999999997</v>
      </c>
      <c r="G57" s="58">
        <f t="shared" si="18"/>
        <v>559.74199999999996</v>
      </c>
      <c r="H57" s="37">
        <f t="shared" si="18"/>
        <v>222.4</v>
      </c>
      <c r="I57" s="37">
        <f t="shared" si="18"/>
        <v>146.97500000000002</v>
      </c>
      <c r="J57" s="37">
        <f t="shared" si="18"/>
        <v>151.87299999999999</v>
      </c>
      <c r="K57" s="58">
        <f t="shared" si="18"/>
        <v>151.87299999999999</v>
      </c>
      <c r="L57" s="37">
        <f t="shared" si="18"/>
        <v>151.46600000000001</v>
      </c>
      <c r="M57" s="37">
        <f t="shared" si="18"/>
        <v>583.78499999999997</v>
      </c>
      <c r="N57" s="58">
        <f t="shared" si="18"/>
        <v>676.74</v>
      </c>
      <c r="O57" s="37">
        <f t="shared" si="18"/>
        <v>864.10799999999995</v>
      </c>
      <c r="P57" s="37">
        <f t="shared" si="18"/>
        <v>6117.63</v>
      </c>
    </row>
    <row r="58" spans="1:16" ht="13.8" thickBot="1" x14ac:dyDescent="0.3">
      <c r="A58" s="142">
        <v>3</v>
      </c>
      <c r="B58" s="151" t="s">
        <v>136</v>
      </c>
      <c r="C58" s="37" t="s">
        <v>26</v>
      </c>
      <c r="D58" s="73">
        <v>213.15100000000001</v>
      </c>
      <c r="E58" s="37">
        <v>191.114</v>
      </c>
      <c r="F58" s="37">
        <v>162.96</v>
      </c>
      <c r="G58" s="37">
        <v>94.846999999999994</v>
      </c>
      <c r="H58" s="37">
        <v>6.8380000000000001</v>
      </c>
      <c r="I58" s="37"/>
      <c r="J58" s="37"/>
      <c r="K58" s="37"/>
      <c r="L58" s="37">
        <v>8.4269999999999996</v>
      </c>
      <c r="M58" s="37">
        <v>100.223</v>
      </c>
      <c r="N58" s="37">
        <v>144.13399999999999</v>
      </c>
      <c r="O58" s="37">
        <v>188.79400000000001</v>
      </c>
      <c r="P58" s="37">
        <v>1110.4880000000001</v>
      </c>
    </row>
    <row r="59" spans="1:16" ht="13.8" thickBot="1" x14ac:dyDescent="0.3">
      <c r="A59" s="143"/>
      <c r="B59" s="159"/>
      <c r="C59" s="37" t="s">
        <v>27</v>
      </c>
      <c r="D59" s="37">
        <v>3.6909999999999998</v>
      </c>
      <c r="E59" s="37">
        <v>3.4540000000000002</v>
      </c>
      <c r="F59" s="37">
        <v>3.6909999999999998</v>
      </c>
      <c r="G59" s="37">
        <v>3.5739999999999998</v>
      </c>
      <c r="H59" s="37">
        <v>3.68</v>
      </c>
      <c r="I59" s="37">
        <v>3.5609999999999999</v>
      </c>
      <c r="J59" s="37">
        <v>3.6779999999999999</v>
      </c>
      <c r="K59" s="37">
        <v>3.6779999999999999</v>
      </c>
      <c r="L59" s="37">
        <v>3.5630000000000002</v>
      </c>
      <c r="M59" s="37">
        <v>3.6909999999999998</v>
      </c>
      <c r="N59" s="37">
        <v>3.5739999999999998</v>
      </c>
      <c r="O59" s="37">
        <v>3.6909999999999998</v>
      </c>
      <c r="P59" s="37">
        <v>43.526000000000003</v>
      </c>
    </row>
    <row r="60" spans="1:16" ht="13.8" thickBot="1" x14ac:dyDescent="0.3">
      <c r="A60" s="143"/>
      <c r="B60" s="159"/>
      <c r="C60" s="37" t="s">
        <v>28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</row>
    <row r="61" spans="1:16" ht="13.8" thickBot="1" x14ac:dyDescent="0.3">
      <c r="A61" s="143"/>
      <c r="B61" s="159"/>
      <c r="C61" s="37" t="s">
        <v>29</v>
      </c>
      <c r="D61" s="37">
        <v>1000.68</v>
      </c>
      <c r="E61" s="37">
        <v>936.12</v>
      </c>
      <c r="F61" s="37">
        <v>1000.68</v>
      </c>
      <c r="G61" s="37">
        <v>968.4</v>
      </c>
      <c r="H61" s="37">
        <v>1558.68</v>
      </c>
      <c r="I61" s="37">
        <v>1508.4</v>
      </c>
      <c r="J61" s="37">
        <v>1558.68</v>
      </c>
      <c r="K61" s="37">
        <v>1558.68</v>
      </c>
      <c r="L61" s="37">
        <v>1508.4</v>
      </c>
      <c r="M61" s="37">
        <v>1558.68</v>
      </c>
      <c r="N61" s="37">
        <v>968.4</v>
      </c>
      <c r="O61" s="37">
        <v>1000.68</v>
      </c>
      <c r="P61" s="37">
        <v>15126.480000000001</v>
      </c>
    </row>
    <row r="62" spans="1:16" ht="13.8" thickBot="1" x14ac:dyDescent="0.3">
      <c r="A62" s="143"/>
      <c r="B62" s="159"/>
      <c r="C62" s="37" t="s">
        <v>30</v>
      </c>
      <c r="D62" s="37">
        <v>118.333</v>
      </c>
      <c r="E62" s="37">
        <v>109.986</v>
      </c>
      <c r="F62" s="37">
        <v>114.01900000000001</v>
      </c>
      <c r="G62" s="37">
        <v>104.937</v>
      </c>
      <c r="H62" s="37">
        <v>156.446</v>
      </c>
      <c r="I62" s="37">
        <v>150.84</v>
      </c>
      <c r="J62" s="37">
        <v>155.86799999999999</v>
      </c>
      <c r="K62" s="37">
        <v>155.86799999999999</v>
      </c>
      <c r="L62" s="37">
        <v>151.55500000000001</v>
      </c>
      <c r="M62" s="37">
        <v>164.42599999999999</v>
      </c>
      <c r="N62" s="37">
        <v>109.17400000000001</v>
      </c>
      <c r="O62" s="37">
        <v>116.238</v>
      </c>
      <c r="P62" s="37">
        <v>1607.69</v>
      </c>
    </row>
    <row r="63" spans="1:16" ht="13.8" thickBot="1" x14ac:dyDescent="0.3">
      <c r="A63" s="144"/>
      <c r="B63" s="152"/>
      <c r="C63" s="37" t="s">
        <v>31</v>
      </c>
      <c r="D63" s="37">
        <v>1335.855</v>
      </c>
      <c r="E63" s="37">
        <v>1240.6740000000002</v>
      </c>
      <c r="F63" s="37">
        <v>1281.3499999999999</v>
      </c>
      <c r="G63" s="37">
        <v>1171.7579999999998</v>
      </c>
      <c r="H63" s="37">
        <v>1725.644</v>
      </c>
      <c r="I63" s="37">
        <v>1662.8009999999999</v>
      </c>
      <c r="J63" s="37">
        <v>1718.2260000000001</v>
      </c>
      <c r="K63" s="37">
        <v>1718.2260000000001</v>
      </c>
      <c r="L63" s="37">
        <v>1671.9450000000002</v>
      </c>
      <c r="M63" s="37">
        <v>1827.02</v>
      </c>
      <c r="N63" s="37">
        <v>1225.2819999999999</v>
      </c>
      <c r="O63" s="37">
        <v>1309.403</v>
      </c>
      <c r="P63" s="37">
        <v>17888.184000000001</v>
      </c>
    </row>
    <row r="64" spans="1:16" ht="13.8" thickBot="1" x14ac:dyDescent="0.3">
      <c r="A64" s="138" t="s">
        <v>36</v>
      </c>
      <c r="B64" s="139"/>
      <c r="C64" s="37" t="s">
        <v>26</v>
      </c>
      <c r="D64" s="73">
        <f>D46+D52+D58</f>
        <v>1022.8240000000001</v>
      </c>
      <c r="E64" s="37">
        <f t="shared" ref="E64:P64" si="19">E46+E52+E58</f>
        <v>892.88400000000013</v>
      </c>
      <c r="F64" s="37">
        <f t="shared" si="19"/>
        <v>857.85600000000011</v>
      </c>
      <c r="G64" s="37">
        <f t="shared" si="19"/>
        <v>502.76799999999997</v>
      </c>
      <c r="H64" s="37">
        <f t="shared" si="19"/>
        <v>74.388999999999996</v>
      </c>
      <c r="I64" s="37">
        <f t="shared" si="19"/>
        <v>0</v>
      </c>
      <c r="J64" s="37">
        <f t="shared" si="19"/>
        <v>0</v>
      </c>
      <c r="K64" s="37">
        <f t="shared" si="19"/>
        <v>0</v>
      </c>
      <c r="L64" s="37">
        <f t="shared" si="19"/>
        <v>10.487</v>
      </c>
      <c r="M64" s="37">
        <f t="shared" si="19"/>
        <v>527.58699999999999</v>
      </c>
      <c r="N64" s="37">
        <f t="shared" si="19"/>
        <v>679.31500000000005</v>
      </c>
      <c r="O64" s="37">
        <f t="shared" si="19"/>
        <v>914.92099999999994</v>
      </c>
      <c r="P64" s="37">
        <f t="shared" si="19"/>
        <v>5483.0310000000009</v>
      </c>
    </row>
    <row r="65" spans="1:16" ht="13.8" thickBot="1" x14ac:dyDescent="0.3">
      <c r="A65" s="140"/>
      <c r="B65" s="141"/>
      <c r="C65" s="37" t="s">
        <v>27</v>
      </c>
      <c r="D65" s="37">
        <f t="shared" ref="D65:P65" si="20">D47+D53+D59</f>
        <v>182.87199999999999</v>
      </c>
      <c r="E65" s="37">
        <f t="shared" si="20"/>
        <v>171.07400000000001</v>
      </c>
      <c r="F65" s="37">
        <f t="shared" si="20"/>
        <v>182.87199999999999</v>
      </c>
      <c r="G65" s="37">
        <f t="shared" si="20"/>
        <v>176.97400000000002</v>
      </c>
      <c r="H65" s="37">
        <f t="shared" si="20"/>
        <v>160.197</v>
      </c>
      <c r="I65" s="37">
        <f t="shared" si="20"/>
        <v>150.53600000000003</v>
      </c>
      <c r="J65" s="37">
        <f t="shared" si="20"/>
        <v>155.55099999999999</v>
      </c>
      <c r="K65" s="37">
        <f t="shared" si="20"/>
        <v>155.55099999999999</v>
      </c>
      <c r="L65" s="37">
        <f t="shared" si="20"/>
        <v>155.029</v>
      </c>
      <c r="M65" s="37">
        <f t="shared" si="20"/>
        <v>182.87199999999999</v>
      </c>
      <c r="N65" s="37">
        <f t="shared" si="20"/>
        <v>176.97400000000002</v>
      </c>
      <c r="O65" s="37">
        <f t="shared" si="20"/>
        <v>182.87199999999999</v>
      </c>
      <c r="P65" s="37">
        <f t="shared" si="20"/>
        <v>2033.374</v>
      </c>
    </row>
    <row r="66" spans="1:16" ht="13.8" thickBot="1" x14ac:dyDescent="0.3">
      <c r="A66" s="140"/>
      <c r="B66" s="141"/>
      <c r="C66" s="37" t="s">
        <v>28</v>
      </c>
      <c r="D66" s="37">
        <f t="shared" ref="D66:P66" si="21">D48+D54+D60</f>
        <v>0</v>
      </c>
      <c r="E66" s="37">
        <f t="shared" si="21"/>
        <v>0</v>
      </c>
      <c r="F66" s="37">
        <f t="shared" si="21"/>
        <v>0</v>
      </c>
      <c r="G66" s="37">
        <f t="shared" si="21"/>
        <v>0</v>
      </c>
      <c r="H66" s="37">
        <f t="shared" si="21"/>
        <v>0</v>
      </c>
      <c r="I66" s="37">
        <f t="shared" si="21"/>
        <v>0</v>
      </c>
      <c r="J66" s="37">
        <f t="shared" si="21"/>
        <v>0</v>
      </c>
      <c r="K66" s="37">
        <f t="shared" si="21"/>
        <v>0</v>
      </c>
      <c r="L66" s="37">
        <f t="shared" si="21"/>
        <v>0</v>
      </c>
      <c r="M66" s="37">
        <f t="shared" si="21"/>
        <v>0</v>
      </c>
      <c r="N66" s="37">
        <f t="shared" si="21"/>
        <v>0</v>
      </c>
      <c r="O66" s="37">
        <f t="shared" si="21"/>
        <v>0</v>
      </c>
      <c r="P66" s="37">
        <f t="shared" si="21"/>
        <v>0</v>
      </c>
    </row>
    <row r="67" spans="1:16" ht="13.8" thickBot="1" x14ac:dyDescent="0.3">
      <c r="A67" s="140"/>
      <c r="B67" s="141"/>
      <c r="C67" s="37" t="s">
        <v>29</v>
      </c>
      <c r="D67" s="37">
        <f t="shared" ref="D67:P67" si="22">D49+D55+D61</f>
        <v>1000.68</v>
      </c>
      <c r="E67" s="37">
        <f t="shared" si="22"/>
        <v>936.12</v>
      </c>
      <c r="F67" s="37">
        <f t="shared" si="22"/>
        <v>1000.68</v>
      </c>
      <c r="G67" s="37">
        <f t="shared" si="22"/>
        <v>968.4</v>
      </c>
      <c r="H67" s="37">
        <f t="shared" si="22"/>
        <v>1558.68</v>
      </c>
      <c r="I67" s="37">
        <f t="shared" si="22"/>
        <v>1508.4</v>
      </c>
      <c r="J67" s="37">
        <f t="shared" si="22"/>
        <v>1558.68</v>
      </c>
      <c r="K67" s="37">
        <f t="shared" si="22"/>
        <v>1558.68</v>
      </c>
      <c r="L67" s="37">
        <f t="shared" si="22"/>
        <v>1508.4</v>
      </c>
      <c r="M67" s="37">
        <f t="shared" si="22"/>
        <v>1558.68</v>
      </c>
      <c r="N67" s="37">
        <f t="shared" si="22"/>
        <v>968.4</v>
      </c>
      <c r="O67" s="37">
        <f t="shared" si="22"/>
        <v>1000.68</v>
      </c>
      <c r="P67" s="37">
        <f t="shared" si="22"/>
        <v>15126.480000000001</v>
      </c>
    </row>
    <row r="68" spans="1:16" ht="13.8" thickBot="1" x14ac:dyDescent="0.3">
      <c r="A68" s="140"/>
      <c r="B68" s="141"/>
      <c r="C68" s="37" t="s">
        <v>30</v>
      </c>
      <c r="D68" s="37">
        <f t="shared" ref="D68:P68" si="23">D50+D56+D62</f>
        <v>118.488</v>
      </c>
      <c r="E68" s="37">
        <f t="shared" si="23"/>
        <v>110.126</v>
      </c>
      <c r="F68" s="37">
        <f t="shared" si="23"/>
        <v>114.14100000000001</v>
      </c>
      <c r="G68" s="37">
        <f t="shared" si="23"/>
        <v>105.014</v>
      </c>
      <c r="H68" s="37">
        <f t="shared" si="23"/>
        <v>156.452</v>
      </c>
      <c r="I68" s="37">
        <f t="shared" si="23"/>
        <v>150.84</v>
      </c>
      <c r="J68" s="37">
        <f t="shared" si="23"/>
        <v>155.86799999999999</v>
      </c>
      <c r="K68" s="37">
        <f t="shared" si="23"/>
        <v>155.86799999999999</v>
      </c>
      <c r="L68" s="37">
        <f t="shared" si="23"/>
        <v>151.56300000000002</v>
      </c>
      <c r="M68" s="37">
        <f t="shared" si="23"/>
        <v>164.50699999999998</v>
      </c>
      <c r="N68" s="37">
        <f t="shared" si="23"/>
        <v>109.283</v>
      </c>
      <c r="O68" s="37">
        <f t="shared" si="23"/>
        <v>116.377</v>
      </c>
      <c r="P68" s="37">
        <f t="shared" si="23"/>
        <v>1608.527</v>
      </c>
    </row>
    <row r="69" spans="1:16" ht="13.8" thickBot="1" x14ac:dyDescent="0.3">
      <c r="A69" s="161"/>
      <c r="B69" s="162"/>
      <c r="C69" s="37" t="s">
        <v>31</v>
      </c>
      <c r="D69" s="37">
        <f t="shared" ref="D69:P69" si="24">D51+D57+D63</f>
        <v>2324.864</v>
      </c>
      <c r="E69" s="37">
        <f t="shared" si="24"/>
        <v>2110.2040000000002</v>
      </c>
      <c r="F69" s="37">
        <f t="shared" si="24"/>
        <v>2155.549</v>
      </c>
      <c r="G69" s="37">
        <f t="shared" si="24"/>
        <v>1753.1559999999997</v>
      </c>
      <c r="H69" s="37">
        <f t="shared" si="24"/>
        <v>1949.7180000000001</v>
      </c>
      <c r="I69" s="37">
        <f t="shared" si="24"/>
        <v>1809.7759999999998</v>
      </c>
      <c r="J69" s="37">
        <f t="shared" si="24"/>
        <v>1870.0990000000002</v>
      </c>
      <c r="K69" s="37">
        <f t="shared" si="24"/>
        <v>1870.0990000000002</v>
      </c>
      <c r="L69" s="37">
        <f t="shared" si="24"/>
        <v>1825.4790000000003</v>
      </c>
      <c r="M69" s="37">
        <f t="shared" si="24"/>
        <v>2433.6459999999997</v>
      </c>
      <c r="N69" s="37">
        <f t="shared" si="24"/>
        <v>1933.972</v>
      </c>
      <c r="O69" s="37">
        <f t="shared" si="24"/>
        <v>2214.85</v>
      </c>
      <c r="P69" s="37">
        <f t="shared" si="24"/>
        <v>24251.412</v>
      </c>
    </row>
  </sheetData>
  <mergeCells count="28">
    <mergeCell ref="A1:P1"/>
    <mergeCell ref="A2:A3"/>
    <mergeCell ref="B2:B3"/>
    <mergeCell ref="C2:C3"/>
    <mergeCell ref="D2:P2"/>
    <mergeCell ref="A4:A9"/>
    <mergeCell ref="B4:B9"/>
    <mergeCell ref="A10:A15"/>
    <mergeCell ref="B10:B15"/>
    <mergeCell ref="A16:A21"/>
    <mergeCell ref="B16:B21"/>
    <mergeCell ref="A22:A27"/>
    <mergeCell ref="B22:B27"/>
    <mergeCell ref="A28:A33"/>
    <mergeCell ref="B28:B33"/>
    <mergeCell ref="A34:B39"/>
    <mergeCell ref="A43:P43"/>
    <mergeCell ref="A44:A45"/>
    <mergeCell ref="B44:B45"/>
    <mergeCell ref="C44:C45"/>
    <mergeCell ref="D44:P44"/>
    <mergeCell ref="A64:B69"/>
    <mergeCell ref="A46:A51"/>
    <mergeCell ref="B46:B51"/>
    <mergeCell ref="A52:A57"/>
    <mergeCell ref="B52:B57"/>
    <mergeCell ref="A58:A63"/>
    <mergeCell ref="B58:B6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C24" sqref="C24"/>
    </sheetView>
  </sheetViews>
  <sheetFormatPr defaultRowHeight="13.2" x14ac:dyDescent="0.25"/>
  <cols>
    <col min="1" max="1" width="6.109375" style="97" customWidth="1"/>
    <col min="2" max="2" width="9.44140625" style="97" customWidth="1"/>
    <col min="3" max="5" width="11.109375" style="97" customWidth="1"/>
    <col min="6" max="7" width="11.5546875" style="97" customWidth="1"/>
    <col min="8" max="8" width="11.109375" style="97" customWidth="1"/>
    <col min="9" max="9" width="12.88671875" style="97" customWidth="1"/>
    <col min="10" max="11" width="13.44140625" style="97" customWidth="1"/>
    <col min="12" max="12" width="13.88671875" style="97" customWidth="1"/>
    <col min="13" max="13" width="12.44140625" style="97" customWidth="1"/>
    <col min="14" max="14" width="13.6640625" style="97" customWidth="1"/>
    <col min="15" max="15" width="12.88671875" style="97" customWidth="1"/>
    <col min="16" max="16" width="16.109375" style="97" customWidth="1"/>
  </cols>
  <sheetData>
    <row r="1" spans="1:16" x14ac:dyDescent="0.25">
      <c r="A1" s="96" t="s">
        <v>180</v>
      </c>
    </row>
    <row r="3" spans="1:16" ht="15.6" x14ac:dyDescent="0.3">
      <c r="A3" s="98" t="s">
        <v>181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</row>
    <row r="4" spans="1:16" ht="15" x14ac:dyDescent="0.25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</row>
    <row r="5" spans="1:16" ht="15" x14ac:dyDescent="0.25">
      <c r="A5" s="233" t="s">
        <v>182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99"/>
      <c r="O5" s="99"/>
      <c r="P5" s="99"/>
    </row>
    <row r="6" spans="1:16" ht="15" x14ac:dyDescent="0.25">
      <c r="A6" s="234" t="s">
        <v>183</v>
      </c>
      <c r="B6" s="234"/>
      <c r="C6" s="234"/>
      <c r="D6" s="234"/>
      <c r="E6" s="234"/>
      <c r="F6" s="234"/>
      <c r="G6" s="234"/>
      <c r="H6" s="234"/>
      <c r="I6" s="99"/>
      <c r="J6" s="99"/>
      <c r="K6" s="99"/>
      <c r="L6" s="99"/>
      <c r="M6" s="99"/>
      <c r="N6" s="99"/>
      <c r="O6" s="99"/>
      <c r="P6" s="99"/>
    </row>
    <row r="8" spans="1:16" x14ac:dyDescent="0.25">
      <c r="A8" s="235" t="s">
        <v>184</v>
      </c>
      <c r="B8" s="235"/>
      <c r="C8" s="235"/>
      <c r="P8" s="100">
        <v>2016</v>
      </c>
    </row>
    <row r="9" spans="1:16" x14ac:dyDescent="0.25">
      <c r="A9" s="236" t="s">
        <v>185</v>
      </c>
      <c r="B9" s="230" t="s">
        <v>186</v>
      </c>
      <c r="C9" s="230" t="s">
        <v>187</v>
      </c>
      <c r="D9" s="230"/>
      <c r="E9" s="230"/>
      <c r="F9" s="230"/>
      <c r="G9" s="230"/>
      <c r="H9" s="230"/>
      <c r="I9" s="230"/>
      <c r="J9" s="230"/>
      <c r="K9" s="230" t="s">
        <v>188</v>
      </c>
      <c r="L9" s="230"/>
      <c r="M9" s="230"/>
      <c r="N9" s="230"/>
      <c r="O9" s="230"/>
      <c r="P9" s="230" t="s">
        <v>189</v>
      </c>
    </row>
    <row r="10" spans="1:16" x14ac:dyDescent="0.25">
      <c r="A10" s="236"/>
      <c r="B10" s="230"/>
      <c r="C10" s="231" t="s">
        <v>190</v>
      </c>
      <c r="D10" s="231"/>
      <c r="E10" s="231"/>
      <c r="F10" s="231"/>
      <c r="G10" s="231"/>
      <c r="H10" s="231"/>
      <c r="I10" s="232" t="s">
        <v>191</v>
      </c>
      <c r="J10" s="232"/>
      <c r="K10" s="231" t="s">
        <v>192</v>
      </c>
      <c r="L10" s="231"/>
      <c r="M10" s="231"/>
      <c r="N10" s="232" t="s">
        <v>191</v>
      </c>
      <c r="O10" s="232"/>
      <c r="P10" s="230"/>
    </row>
    <row r="11" spans="1:16" x14ac:dyDescent="0.25">
      <c r="A11" s="236"/>
      <c r="B11" s="230"/>
      <c r="C11" s="101" t="s">
        <v>193</v>
      </c>
      <c r="D11" s="101" t="s">
        <v>194</v>
      </c>
      <c r="E11" s="101" t="s">
        <v>195</v>
      </c>
      <c r="F11" s="102" t="s">
        <v>178</v>
      </c>
      <c r="G11" s="102" t="s">
        <v>196</v>
      </c>
      <c r="H11" s="102" t="s">
        <v>197</v>
      </c>
      <c r="I11" s="102" t="s">
        <v>198</v>
      </c>
      <c r="J11" s="102" t="s">
        <v>199</v>
      </c>
      <c r="K11" s="101" t="s">
        <v>200</v>
      </c>
      <c r="L11" s="101" t="s">
        <v>201</v>
      </c>
      <c r="M11" s="101" t="s">
        <v>202</v>
      </c>
      <c r="N11" s="102" t="s">
        <v>198</v>
      </c>
      <c r="O11" s="102" t="s">
        <v>199</v>
      </c>
      <c r="P11" s="230"/>
    </row>
    <row r="12" spans="1:16" ht="13.8" x14ac:dyDescent="0.3">
      <c r="A12" s="103" t="s">
        <v>203</v>
      </c>
      <c r="B12" s="104">
        <v>-11.9</v>
      </c>
      <c r="C12" s="105">
        <v>62.113</v>
      </c>
      <c r="D12" s="106"/>
      <c r="E12" s="106"/>
      <c r="F12" s="106"/>
      <c r="G12" s="105">
        <v>6.2110000000000003</v>
      </c>
      <c r="H12" s="105">
        <v>68.323999999999998</v>
      </c>
      <c r="I12" s="107">
        <v>88958.53</v>
      </c>
      <c r="J12" s="107">
        <v>16012.54</v>
      </c>
      <c r="K12" s="103"/>
      <c r="L12" s="106"/>
      <c r="M12" s="106"/>
      <c r="N12" s="106"/>
      <c r="O12" s="106"/>
      <c r="P12" s="108">
        <v>88958.53</v>
      </c>
    </row>
    <row r="13" spans="1:16" ht="13.8" x14ac:dyDescent="0.3">
      <c r="A13" s="103" t="s">
        <v>204</v>
      </c>
      <c r="B13" s="104">
        <v>-10.7</v>
      </c>
      <c r="C13" s="105">
        <v>55.92</v>
      </c>
      <c r="D13" s="106"/>
      <c r="E13" s="106"/>
      <c r="F13" s="106"/>
      <c r="G13" s="105">
        <v>5.5919999999999996</v>
      </c>
      <c r="H13" s="105">
        <v>61.512</v>
      </c>
      <c r="I13" s="107">
        <v>80089.240000000005</v>
      </c>
      <c r="J13" s="107">
        <v>14416.06</v>
      </c>
      <c r="K13" s="103"/>
      <c r="L13" s="106"/>
      <c r="M13" s="106"/>
      <c r="N13" s="106"/>
      <c r="O13" s="106"/>
      <c r="P13" s="108">
        <v>80089.240000000005</v>
      </c>
    </row>
    <row r="14" spans="1:16" ht="13.8" x14ac:dyDescent="0.3">
      <c r="A14" s="103" t="s">
        <v>205</v>
      </c>
      <c r="B14" s="104">
        <v>-5.0999999999999996</v>
      </c>
      <c r="C14" s="105">
        <v>48.872999999999998</v>
      </c>
      <c r="D14" s="106"/>
      <c r="E14" s="106"/>
      <c r="F14" s="106"/>
      <c r="G14" s="105">
        <v>4.8869999999999996</v>
      </c>
      <c r="H14" s="105">
        <v>53.76</v>
      </c>
      <c r="I14" s="107">
        <v>69996.05</v>
      </c>
      <c r="J14" s="107">
        <v>12599.29</v>
      </c>
      <c r="K14" s="103"/>
      <c r="L14" s="106"/>
      <c r="M14" s="106"/>
      <c r="N14" s="106"/>
      <c r="O14" s="106"/>
      <c r="P14" s="108">
        <v>69996.05</v>
      </c>
    </row>
    <row r="15" spans="1:16" ht="13.8" x14ac:dyDescent="0.3">
      <c r="A15" s="103" t="s">
        <v>206</v>
      </c>
      <c r="B15" s="104">
        <v>3.7</v>
      </c>
      <c r="C15" s="105">
        <v>30.713999999999999</v>
      </c>
      <c r="D15" s="106"/>
      <c r="E15" s="106"/>
      <c r="F15" s="106"/>
      <c r="G15" s="105">
        <v>3.0710000000000002</v>
      </c>
      <c r="H15" s="105">
        <v>33.784999999999997</v>
      </c>
      <c r="I15" s="107">
        <v>43988.41</v>
      </c>
      <c r="J15" s="107">
        <v>7917.91</v>
      </c>
      <c r="K15" s="103"/>
      <c r="L15" s="106"/>
      <c r="M15" s="106"/>
      <c r="N15" s="106"/>
      <c r="O15" s="106"/>
      <c r="P15" s="108">
        <v>43988.41</v>
      </c>
    </row>
    <row r="16" spans="1:16" ht="13.8" x14ac:dyDescent="0.3">
      <c r="A16" s="103" t="s">
        <v>207</v>
      </c>
      <c r="B16" s="104">
        <v>9.8000000000000007</v>
      </c>
      <c r="C16" s="105">
        <v>2.5630000000000002</v>
      </c>
      <c r="D16" s="106"/>
      <c r="E16" s="106"/>
      <c r="F16" s="106"/>
      <c r="G16" s="105">
        <v>0.25600000000000001</v>
      </c>
      <c r="H16" s="105">
        <v>2.819</v>
      </c>
      <c r="I16" s="107">
        <v>3670.36</v>
      </c>
      <c r="J16" s="109">
        <v>660.67</v>
      </c>
      <c r="K16" s="103"/>
      <c r="L16" s="106"/>
      <c r="M16" s="106"/>
      <c r="N16" s="106"/>
      <c r="O16" s="106"/>
      <c r="P16" s="108">
        <v>3670.36</v>
      </c>
    </row>
    <row r="17" spans="1:16" ht="13.8" x14ac:dyDescent="0.3">
      <c r="A17" s="103" t="s">
        <v>208</v>
      </c>
      <c r="B17" s="104">
        <v>15.7</v>
      </c>
      <c r="C17" s="106"/>
      <c r="D17" s="106"/>
      <c r="E17" s="106"/>
      <c r="F17" s="106"/>
      <c r="G17" s="106"/>
      <c r="H17" s="106"/>
      <c r="I17" s="106"/>
      <c r="J17" s="106"/>
      <c r="K17" s="103"/>
      <c r="L17" s="106"/>
      <c r="M17" s="106"/>
      <c r="N17" s="106"/>
      <c r="O17" s="106"/>
      <c r="P17" s="110"/>
    </row>
    <row r="18" spans="1:16" ht="13.8" x14ac:dyDescent="0.3">
      <c r="A18" s="103" t="s">
        <v>209</v>
      </c>
      <c r="B18" s="104">
        <v>17.600000000000001</v>
      </c>
      <c r="C18" s="106"/>
      <c r="D18" s="106"/>
      <c r="E18" s="106"/>
      <c r="F18" s="106"/>
      <c r="G18" s="106"/>
      <c r="H18" s="106"/>
      <c r="I18" s="106"/>
      <c r="J18" s="106"/>
      <c r="K18" s="103"/>
      <c r="L18" s="106"/>
      <c r="M18" s="106"/>
      <c r="N18" s="106"/>
      <c r="O18" s="106"/>
      <c r="P18" s="110"/>
    </row>
    <row r="19" spans="1:16" ht="13.8" x14ac:dyDescent="0.3">
      <c r="A19" s="103" t="s">
        <v>210</v>
      </c>
      <c r="B19" s="111">
        <v>16</v>
      </c>
      <c r="C19" s="106"/>
      <c r="D19" s="106"/>
      <c r="E19" s="106"/>
      <c r="F19" s="106"/>
      <c r="G19" s="106"/>
      <c r="H19" s="106"/>
      <c r="I19" s="106"/>
      <c r="J19" s="106"/>
      <c r="K19" s="103"/>
      <c r="L19" s="106"/>
      <c r="M19" s="106"/>
      <c r="N19" s="106"/>
      <c r="O19" s="106"/>
      <c r="P19" s="110"/>
    </row>
    <row r="20" spans="1:16" ht="13.8" x14ac:dyDescent="0.3">
      <c r="A20" s="103" t="s">
        <v>211</v>
      </c>
      <c r="B20" s="104">
        <v>9.9</v>
      </c>
      <c r="C20" s="105">
        <v>3.1720000000000002</v>
      </c>
      <c r="D20" s="106"/>
      <c r="E20" s="106"/>
      <c r="F20" s="106"/>
      <c r="G20" s="105">
        <v>0.317</v>
      </c>
      <c r="H20" s="105">
        <v>3.4889999999999999</v>
      </c>
      <c r="I20" s="107">
        <v>4801.6000000000004</v>
      </c>
      <c r="J20" s="109">
        <v>864.29</v>
      </c>
      <c r="K20" s="103"/>
      <c r="L20" s="106"/>
      <c r="M20" s="106"/>
      <c r="N20" s="106"/>
      <c r="O20" s="106"/>
      <c r="P20" s="108">
        <v>4801.6000000000004</v>
      </c>
    </row>
    <row r="21" spans="1:16" ht="13.8" x14ac:dyDescent="0.3">
      <c r="A21" s="103" t="s">
        <v>212</v>
      </c>
      <c r="B21" s="104">
        <v>3.4</v>
      </c>
      <c r="C21" s="105">
        <v>32.322000000000003</v>
      </c>
      <c r="D21" s="106"/>
      <c r="E21" s="106"/>
      <c r="F21" s="106"/>
      <c r="G21" s="105">
        <v>3.2320000000000002</v>
      </c>
      <c r="H21" s="105">
        <v>35.554000000000002</v>
      </c>
      <c r="I21" s="107">
        <v>48929.77</v>
      </c>
      <c r="J21" s="107">
        <v>8807.35</v>
      </c>
      <c r="K21" s="103"/>
      <c r="L21" s="106"/>
      <c r="M21" s="106"/>
      <c r="N21" s="106"/>
      <c r="O21" s="106"/>
      <c r="P21" s="108">
        <v>48929.77</v>
      </c>
    </row>
    <row r="22" spans="1:16" ht="13.8" x14ac:dyDescent="0.3">
      <c r="A22" s="103" t="s">
        <v>213</v>
      </c>
      <c r="B22" s="104">
        <v>-3.2</v>
      </c>
      <c r="C22" s="105">
        <v>43.716000000000001</v>
      </c>
      <c r="D22" s="106"/>
      <c r="E22" s="106"/>
      <c r="F22" s="106"/>
      <c r="G22" s="105">
        <v>4.3719999999999999</v>
      </c>
      <c r="H22" s="105">
        <v>48.088000000000001</v>
      </c>
      <c r="I22" s="107">
        <v>66179.19</v>
      </c>
      <c r="J22" s="107">
        <v>11912.25</v>
      </c>
      <c r="K22" s="103"/>
      <c r="L22" s="106"/>
      <c r="M22" s="106"/>
      <c r="N22" s="106"/>
      <c r="O22" s="106"/>
      <c r="P22" s="108">
        <v>66179.19</v>
      </c>
    </row>
    <row r="23" spans="1:16" ht="13.8" x14ac:dyDescent="0.3">
      <c r="A23" s="103" t="s">
        <v>214</v>
      </c>
      <c r="B23" s="104">
        <v>-8.6</v>
      </c>
      <c r="C23" s="105">
        <v>55.688000000000002</v>
      </c>
      <c r="D23" s="106"/>
      <c r="E23" s="106"/>
      <c r="F23" s="106"/>
      <c r="G23" s="105">
        <v>5.569</v>
      </c>
      <c r="H23" s="105">
        <v>61.256999999999998</v>
      </c>
      <c r="I23" s="107">
        <v>84302.49</v>
      </c>
      <c r="J23" s="107">
        <v>15174.45</v>
      </c>
      <c r="K23" s="103"/>
      <c r="L23" s="106"/>
      <c r="M23" s="106"/>
      <c r="N23" s="106"/>
      <c r="O23" s="106"/>
      <c r="P23" s="108">
        <v>84302.49</v>
      </c>
    </row>
    <row r="24" spans="1:16" ht="13.8" x14ac:dyDescent="0.3">
      <c r="A24" s="103" t="s">
        <v>215</v>
      </c>
      <c r="B24" s="103"/>
      <c r="C24" s="105">
        <v>335.08100000000002</v>
      </c>
      <c r="D24" s="106"/>
      <c r="E24" s="106"/>
      <c r="F24" s="106"/>
      <c r="G24" s="105">
        <v>33.506999999999998</v>
      </c>
      <c r="H24" s="105">
        <v>368.58800000000002</v>
      </c>
      <c r="I24" s="107">
        <v>490915.64</v>
      </c>
      <c r="J24" s="107">
        <v>88364.81</v>
      </c>
      <c r="K24" s="103"/>
      <c r="L24" s="106"/>
      <c r="M24" s="106"/>
      <c r="N24" s="106"/>
      <c r="O24" s="106"/>
      <c r="P24" s="108">
        <v>490915.64</v>
      </c>
    </row>
    <row r="25" spans="1:16" x14ac:dyDescent="0.25">
      <c r="C25" s="226" t="s">
        <v>216</v>
      </c>
      <c r="D25" s="226"/>
      <c r="E25" s="226"/>
      <c r="F25" s="226"/>
      <c r="G25" s="226"/>
      <c r="H25" s="226"/>
      <c r="K25" s="226" t="s">
        <v>217</v>
      </c>
      <c r="L25" s="226"/>
      <c r="M25" s="226"/>
    </row>
    <row r="26" spans="1:16" ht="13.8" x14ac:dyDescent="0.3">
      <c r="A26" s="112"/>
      <c r="B26" s="112"/>
      <c r="C26" s="113">
        <v>0.13347200000000001</v>
      </c>
      <c r="D26" s="106"/>
      <c r="E26" s="106"/>
      <c r="F26" s="106"/>
      <c r="G26" s="113">
        <v>1.3346999999999999E-2</v>
      </c>
      <c r="H26" s="113">
        <v>0.14681900000000001</v>
      </c>
      <c r="I26" s="112"/>
      <c r="J26" s="112"/>
      <c r="K26" s="103"/>
      <c r="L26" s="106"/>
      <c r="M26" s="106"/>
      <c r="N26" s="112"/>
      <c r="O26" s="112"/>
      <c r="P26" s="112"/>
    </row>
    <row r="28" spans="1:16" x14ac:dyDescent="0.25">
      <c r="A28" s="114"/>
      <c r="B28" s="115" t="s">
        <v>218</v>
      </c>
      <c r="C28" s="114"/>
      <c r="D28" s="114"/>
      <c r="E28" s="114"/>
      <c r="F28" s="114"/>
      <c r="G28" s="114"/>
      <c r="H28" s="114"/>
      <c r="I28" s="115" t="s">
        <v>219</v>
      </c>
      <c r="J28" s="114"/>
      <c r="K28" s="114"/>
      <c r="L28" s="114"/>
      <c r="M28" s="114"/>
      <c r="N28" s="114"/>
      <c r="O28" s="114"/>
      <c r="P28" s="114"/>
    </row>
    <row r="29" spans="1:16" x14ac:dyDescent="0.25">
      <c r="A29" s="114"/>
      <c r="B29" s="229" t="s">
        <v>220</v>
      </c>
      <c r="C29" s="229"/>
      <c r="D29" s="116" t="s">
        <v>221</v>
      </c>
      <c r="E29" s="116" t="s">
        <v>222</v>
      </c>
      <c r="F29" s="116" t="s">
        <v>223</v>
      </c>
      <c r="G29" s="116" t="s">
        <v>224</v>
      </c>
      <c r="H29" s="114"/>
      <c r="I29" s="229" t="s">
        <v>220</v>
      </c>
      <c r="J29" s="229"/>
      <c r="K29" s="116" t="s">
        <v>221</v>
      </c>
      <c r="L29" s="116" t="s">
        <v>222</v>
      </c>
      <c r="M29" s="116" t="s">
        <v>223</v>
      </c>
      <c r="N29" s="116" t="s">
        <v>224</v>
      </c>
      <c r="O29" s="114"/>
      <c r="P29" s="114"/>
    </row>
    <row r="30" spans="1:16" x14ac:dyDescent="0.25">
      <c r="A30" s="114"/>
      <c r="B30" s="229" t="s">
        <v>225</v>
      </c>
      <c r="C30" s="229"/>
      <c r="D30" s="117">
        <v>1302.01</v>
      </c>
      <c r="E30" s="117">
        <v>1302.01</v>
      </c>
      <c r="F30" s="117">
        <v>1376.21</v>
      </c>
      <c r="G30" s="117">
        <v>1376.21</v>
      </c>
      <c r="H30" s="114"/>
      <c r="I30" s="229" t="s">
        <v>226</v>
      </c>
      <c r="J30" s="229"/>
      <c r="K30" s="118"/>
      <c r="L30" s="118"/>
      <c r="M30" s="118"/>
      <c r="N30" s="118"/>
      <c r="O30" s="119"/>
      <c r="P30" s="114"/>
    </row>
    <row r="31" spans="1:16" x14ac:dyDescent="0.25">
      <c r="A31" s="114"/>
      <c r="B31" s="229" t="s">
        <v>227</v>
      </c>
      <c r="C31" s="229"/>
      <c r="D31" s="118"/>
      <c r="E31" s="118"/>
      <c r="F31" s="118"/>
      <c r="G31" s="118"/>
      <c r="H31" s="114"/>
      <c r="I31" s="229"/>
      <c r="J31" s="229"/>
      <c r="K31" s="116"/>
      <c r="L31" s="116"/>
      <c r="M31" s="116"/>
      <c r="N31" s="116"/>
      <c r="O31" s="119"/>
      <c r="P31" s="114"/>
    </row>
    <row r="32" spans="1:16" x14ac:dyDescent="0.25">
      <c r="A32" s="114"/>
      <c r="B32" s="227" t="s">
        <v>228</v>
      </c>
      <c r="C32" s="227"/>
      <c r="D32" s="118"/>
      <c r="E32" s="118"/>
      <c r="F32" s="118"/>
      <c r="G32" s="118"/>
      <c r="H32" s="114"/>
      <c r="I32" s="227"/>
      <c r="J32" s="227"/>
      <c r="K32" s="116"/>
      <c r="L32" s="116"/>
      <c r="M32" s="116"/>
      <c r="N32" s="116"/>
      <c r="O32" s="114"/>
      <c r="P32" s="114"/>
    </row>
    <row r="36" spans="1:16" ht="15.6" x14ac:dyDescent="0.25">
      <c r="A36" s="120"/>
      <c r="B36" s="121" t="s">
        <v>229</v>
      </c>
      <c r="C36" s="120"/>
      <c r="D36" s="120"/>
      <c r="E36" s="120"/>
      <c r="F36" s="120"/>
      <c r="G36" s="120"/>
      <c r="H36" s="120"/>
      <c r="I36" s="120"/>
      <c r="J36" s="121" t="s">
        <v>230</v>
      </c>
      <c r="K36" s="120"/>
      <c r="L36" s="120"/>
      <c r="M36" s="120"/>
      <c r="N36" s="120"/>
      <c r="O36" s="120"/>
      <c r="P36" s="120"/>
    </row>
    <row r="37" spans="1:16" ht="15" x14ac:dyDescent="0.25">
      <c r="A37" s="120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</row>
    <row r="38" spans="1:16" ht="15" x14ac:dyDescent="0.25">
      <c r="A38" s="120"/>
      <c r="B38" s="120" t="s">
        <v>231</v>
      </c>
      <c r="C38" s="120"/>
      <c r="D38" s="120"/>
      <c r="E38" s="120" t="s">
        <v>232</v>
      </c>
      <c r="F38" s="120"/>
      <c r="G38" s="120"/>
      <c r="H38" s="120"/>
      <c r="I38" s="228" t="s">
        <v>233</v>
      </c>
      <c r="J38" s="228"/>
      <c r="K38" s="228"/>
      <c r="L38" s="228"/>
      <c r="M38" s="228" t="s">
        <v>234</v>
      </c>
      <c r="N38" s="228"/>
      <c r="O38" s="228"/>
      <c r="P38" s="120"/>
    </row>
    <row r="39" spans="1:16" ht="15" x14ac:dyDescent="0.25">
      <c r="A39" s="120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</row>
    <row r="40" spans="1:16" ht="15" x14ac:dyDescent="0.25">
      <c r="A40" s="120"/>
      <c r="B40" s="120"/>
      <c r="C40" s="120" t="s">
        <v>235</v>
      </c>
      <c r="D40" s="120"/>
      <c r="E40" s="120"/>
      <c r="F40" s="120"/>
      <c r="G40" s="120"/>
      <c r="H40" s="120"/>
      <c r="I40" s="120"/>
      <c r="J40" s="120"/>
      <c r="K40" s="120" t="s">
        <v>235</v>
      </c>
      <c r="L40" s="120"/>
      <c r="M40" s="120"/>
      <c r="N40" s="120"/>
      <c r="O40" s="120"/>
      <c r="P40" s="120"/>
    </row>
    <row r="42" spans="1:16" ht="15" x14ac:dyDescent="0.25">
      <c r="A42" s="99"/>
      <c r="B42" s="99" t="s">
        <v>236</v>
      </c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</row>
    <row r="43" spans="1:16" ht="15" x14ac:dyDescent="0.25">
      <c r="A43" s="99"/>
      <c r="B43" s="99" t="s">
        <v>237</v>
      </c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</row>
  </sheetData>
  <mergeCells count="24">
    <mergeCell ref="A5:M5"/>
    <mergeCell ref="A6:H6"/>
    <mergeCell ref="A8:C8"/>
    <mergeCell ref="A9:A11"/>
    <mergeCell ref="B9:B11"/>
    <mergeCell ref="C9:J9"/>
    <mergeCell ref="K9:O9"/>
    <mergeCell ref="P9:P11"/>
    <mergeCell ref="C10:H10"/>
    <mergeCell ref="I10:J10"/>
    <mergeCell ref="K10:M10"/>
    <mergeCell ref="N10:O10"/>
    <mergeCell ref="C25:H25"/>
    <mergeCell ref="K25:M25"/>
    <mergeCell ref="B32:C32"/>
    <mergeCell ref="I32:J32"/>
    <mergeCell ref="I38:L38"/>
    <mergeCell ref="M38:O38"/>
    <mergeCell ref="B29:C29"/>
    <mergeCell ref="I29:J29"/>
    <mergeCell ref="B30:C30"/>
    <mergeCell ref="I30:J30"/>
    <mergeCell ref="B31:C31"/>
    <mergeCell ref="I31:J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Кот.Гр.потр.Гкал</vt:lpstr>
      <vt:lpstr>КотБюдж.Гкал</vt:lpstr>
      <vt:lpstr>ГПН без проф.ост.</vt:lpstr>
      <vt:lpstr>ГО.Шк.16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gra_kva4_.frx</dc:title>
  <dc:creator>nach_ao</dc:creator>
  <cp:lastModifiedBy>В. Б. Климов</cp:lastModifiedBy>
  <cp:lastPrinted>2016-10-11T10:43:32Z</cp:lastPrinted>
  <dcterms:created xsi:type="dcterms:W3CDTF">2015-03-02T06:31:30Z</dcterms:created>
  <dcterms:modified xsi:type="dcterms:W3CDTF">2016-11-18T07:08:08Z</dcterms:modified>
</cp:coreProperties>
</file>